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/>
  <mc:AlternateContent xmlns:mc="http://schemas.openxmlformats.org/markup-compatibility/2006">
    <mc:Choice Requires="x15">
      <x15ac:absPath xmlns:x15ac="http://schemas.microsoft.com/office/spreadsheetml/2010/11/ac" url="/Users/xanderkoenen/Desktop/"/>
    </mc:Choice>
  </mc:AlternateContent>
  <xr:revisionPtr revIDLastSave="0" documentId="8_{A3BC3196-D99E-9E49-9412-857DA61DB772}" xr6:coauthVersionLast="47" xr6:coauthVersionMax="47" xr10:uidLastSave="{00000000-0000-0000-0000-000000000000}"/>
  <bookViews>
    <workbookView xWindow="900" yWindow="600" windowWidth="27900" windowHeight="17400" xr2:uid="{00000000-000D-0000-FFFF-FFFF00000000}"/>
  </bookViews>
  <sheets>
    <sheet name="Input  &amp; results" sheetId="1" r:id="rId1"/>
    <sheet name="Calulation" sheetId="4" r:id="rId2"/>
    <sheet name="&gt;&gt;&gt;&gt;&gt;&gt;" sheetId="6" r:id="rId3"/>
    <sheet name="Werknemer" sheetId="2" r:id="rId4"/>
    <sheet name="Werkgever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3" i="1"/>
  <c r="D14" i="1"/>
  <c r="E14" i="1" s="1"/>
  <c r="E5" i="1"/>
  <c r="E6" i="1"/>
  <c r="B3" i="4"/>
  <c r="B7" i="4" s="1"/>
  <c r="C18" i="4"/>
  <c r="D18" i="4" s="1"/>
  <c r="B5" i="4" l="1" a="1"/>
  <c r="B5" i="4" s="1"/>
  <c r="C15" i="4" s="1"/>
  <c r="B2" i="4"/>
  <c r="C2" i="4" s="1"/>
  <c r="B14" i="4"/>
  <c r="C14" i="4"/>
  <c r="B25" i="4"/>
  <c r="D31" i="1" s="1"/>
  <c r="C3" i="4"/>
  <c r="C16" i="4" s="1"/>
  <c r="C17" i="4" s="1"/>
  <c r="C25" i="4" l="1"/>
  <c r="E31" i="1" s="1"/>
  <c r="D14" i="4"/>
  <c r="C19" i="4"/>
  <c r="B16" i="4"/>
  <c r="B17" i="4" s="1"/>
  <c r="B6" i="4"/>
  <c r="B4" i="4" a="1"/>
  <c r="B4" i="4" s="1"/>
  <c r="B15" i="4" s="1"/>
  <c r="B19" i="4" s="1"/>
  <c r="D2" i="4"/>
  <c r="D3" i="4"/>
  <c r="B10" i="4" l="1" a="1"/>
  <c r="B10" i="4" s="1"/>
  <c r="C20" i="4" s="1"/>
  <c r="B11" i="4" a="1"/>
  <c r="B11" i="4" s="1"/>
  <c r="C21" i="4" s="1"/>
  <c r="B9" i="4" a="1"/>
  <c r="B9" i="4" s="1"/>
  <c r="B21" i="4" s="1"/>
  <c r="B8" i="4" a="1"/>
  <c r="B8" i="4" s="1"/>
  <c r="B20" i="4" s="1"/>
  <c r="B22" i="4" s="1"/>
  <c r="B28" i="4"/>
  <c r="D15" i="1" s="1"/>
  <c r="D15" i="4"/>
  <c r="D16" i="4"/>
  <c r="D17" i="4"/>
  <c r="D16" i="1" l="1"/>
  <c r="G16" i="1" s="1"/>
  <c r="E15" i="1"/>
  <c r="D28" i="4"/>
  <c r="G15" i="1" s="1"/>
  <c r="C18" i="1" s="1"/>
  <c r="B33" i="4"/>
  <c r="D32" i="1" s="1"/>
  <c r="D21" i="4"/>
  <c r="B34" i="4"/>
  <c r="D33" i="1" s="1"/>
  <c r="B29" i="4"/>
  <c r="C22" i="4"/>
  <c r="D22" i="4" s="1"/>
  <c r="D20" i="4"/>
  <c r="D19" i="4"/>
  <c r="C28" i="4"/>
  <c r="E16" i="1" l="1"/>
  <c r="D38" i="1"/>
  <c r="D34" i="1"/>
  <c r="G34" i="1" s="1"/>
  <c r="D22" i="1"/>
  <c r="C33" i="4"/>
  <c r="E32" i="1" s="1"/>
  <c r="C34" i="4"/>
  <c r="E33" i="1" s="1"/>
  <c r="D34" i="4"/>
  <c r="G33" i="1" s="1"/>
  <c r="D33" i="4"/>
  <c r="G32" i="1" s="1"/>
  <c r="B35" i="4"/>
  <c r="B30" i="4"/>
  <c r="D29" i="4"/>
  <c r="C29" i="4"/>
  <c r="G38" i="1" l="1"/>
  <c r="C36" i="1" s="1"/>
  <c r="D41" i="1"/>
  <c r="D25" i="1"/>
  <c r="G27" i="1"/>
  <c r="E22" i="1"/>
  <c r="G22" i="1"/>
  <c r="C35" i="4"/>
  <c r="E34" i="1" s="1"/>
  <c r="D30" i="4"/>
  <c r="D35" i="4"/>
  <c r="C3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<sst xmlns="http://schemas.openxmlformats.org/spreadsheetml/2006/main" count="111" uniqueCount="88">
  <si>
    <t>Value</t>
  </si>
  <si>
    <t>Unit</t>
  </si>
  <si>
    <t>€</t>
  </si>
  <si>
    <t>%</t>
  </si>
  <si>
    <t>Lower bound (annual €)</t>
  </si>
  <si>
    <t>Upper bound (annual €)</t>
  </si>
  <si>
    <t>Rate (%)</t>
  </si>
  <si>
    <t>Employer cost rate (%)</t>
  </si>
  <si>
    <t>Label</t>
  </si>
  <si>
    <t>Annual gross (without swap)</t>
  </si>
  <si>
    <t>Annual gross (with swap)</t>
  </si>
  <si>
    <t>Annual tax (without)</t>
  </si>
  <si>
    <t>Annual tax (with)</t>
  </si>
  <si>
    <t>Marginal employee rate (without)</t>
  </si>
  <si>
    <t>Marginal employee rate (with)</t>
  </si>
  <si>
    <t>Annual employer on-cost (with, incl. vacation pay)</t>
  </si>
  <si>
    <t>Category</t>
  </si>
  <si>
    <t>Difference (€)</t>
  </si>
  <si>
    <t>Gross salary (per month)</t>
  </si>
  <si>
    <t>Net salary (per month)</t>
  </si>
  <si>
    <t>Vacation pay gross (annual)</t>
  </si>
  <si>
    <t>Vacation pay net (annual)</t>
  </si>
  <si>
    <t>Babysitting credit (per month)</t>
  </si>
  <si>
    <t>0</t>
  </si>
  <si>
    <t>Net disposable total (per month)</t>
  </si>
  <si>
    <t>Employer on-cost (per month)</t>
  </si>
  <si>
    <t>Total employer cost (per month)</t>
  </si>
  <si>
    <t>Total joint benefit (per month)</t>
  </si>
  <si>
    <t>Per month (€)</t>
  </si>
  <si>
    <t>Per year (€)</t>
  </si>
  <si>
    <t>Benefit / saving (%)</t>
  </si>
  <si>
    <t>Vacation pay</t>
  </si>
  <si>
    <t>Incl. vacation pay</t>
  </si>
  <si>
    <t>With credit (€)</t>
  </si>
  <si>
    <t>Without credit (€)</t>
  </si>
  <si>
    <t xml:space="preserve">Babysitting credit </t>
  </si>
  <si>
    <t xml:space="preserve">Net employee benefit </t>
  </si>
  <si>
    <t xml:space="preserve">Employer saving </t>
  </si>
  <si>
    <t>Value month</t>
  </si>
  <si>
    <t>Value year</t>
  </si>
  <si>
    <t>DGA</t>
  </si>
  <si>
    <t>1. DGA’s met lage lasten (0–5%)</t>
  </si>
  <si>
    <t>2. gewone werknemers (20–25%)</t>
  </si>
  <si>
    <r>
      <rPr>
        <b/>
        <sz val="11"/>
        <color theme="1"/>
        <rFont val="Calibri"/>
        <family val="2"/>
        <scheme val="minor"/>
      </rPr>
      <t>Employee</t>
    </r>
    <r>
      <rPr>
        <sz val="11"/>
        <color theme="1"/>
        <rFont val="Calibri"/>
        <family val="2"/>
        <scheme val="minor"/>
      </rPr>
      <t xml:space="preserve"> - Annual employer on-cost (without, incl. vacation pay)</t>
    </r>
  </si>
  <si>
    <r>
      <rPr>
        <b/>
        <sz val="11"/>
        <color theme="1"/>
        <rFont val="Calibri"/>
        <family val="2"/>
        <scheme val="minor"/>
      </rPr>
      <t>DGA</t>
    </r>
    <r>
      <rPr>
        <sz val="11"/>
        <color theme="1"/>
        <rFont val="Calibri"/>
        <family val="2"/>
        <scheme val="minor"/>
      </rPr>
      <t xml:space="preserve"> - Annual employer on-cost (without, incl. vacation pay)</t>
    </r>
  </si>
  <si>
    <t>DGA on-cost (per month)</t>
  </si>
  <si>
    <t>DGA Employer cost rate (%)</t>
  </si>
  <si>
    <t>DGA employer on-cost (with, incl. vacation pay)</t>
  </si>
  <si>
    <t xml:space="preserve">Employer costs saving </t>
  </si>
  <si>
    <t>Employee</t>
  </si>
  <si>
    <t>Jaarlijks</t>
  </si>
  <si>
    <t>Maandelijks</t>
  </si>
  <si>
    <t>Werknemer</t>
  </si>
  <si>
    <t>Werkgever</t>
  </si>
  <si>
    <t>Gezamenlijk voordeel</t>
  </si>
  <si>
    <t>Kostenbesparing (premies, pensioen enz.)</t>
  </si>
  <si>
    <t>Voorbeeld: Oppastarief € 12 p.u. wordt</t>
  </si>
  <si>
    <t xml:space="preserve">Je betaalt netto </t>
  </si>
  <si>
    <t>Werkgevers kosten voordeel</t>
  </si>
  <si>
    <t>Totaal voordeel</t>
  </si>
  <si>
    <t>Percentage</t>
  </si>
  <si>
    <t>-</t>
  </si>
  <si>
    <t>Omschrijving</t>
  </si>
  <si>
    <t xml:space="preserve">Brutoloon </t>
  </si>
  <si>
    <t xml:space="preserve">Oppas tegoed </t>
  </si>
  <si>
    <t>Vakantie toeslag (%)</t>
  </si>
  <si>
    <t>Speciale belasting tarief voor vakantiegeld (%)</t>
  </si>
  <si>
    <t xml:space="preserve">Werknemers </t>
  </si>
  <si>
    <t>Hoger 'bijzonder tarief' voor vakantiegeld</t>
  </si>
  <si>
    <t>Bedrag uitruilen via het cafetariamodel [bruto &gt; netto]</t>
  </si>
  <si>
    <t xml:space="preserve">Cafetariamodel  </t>
  </si>
  <si>
    <t xml:space="preserve">Bruto / Netto uitruil </t>
  </si>
  <si>
    <t>Uitruil via brutoloon</t>
  </si>
  <si>
    <t>Netto Oppas tegoed via Charly Cares</t>
  </si>
  <si>
    <t>Toelichting</t>
  </si>
  <si>
    <t>Werknemers voordeel</t>
  </si>
  <si>
    <t>loonheffingen en premies</t>
  </si>
  <si>
    <r>
      <t>Zorgverzekeringswet (Zvw)</t>
    </r>
    <r>
      <rPr>
        <sz val="11"/>
        <color theme="1"/>
        <rFont val="Calibri"/>
        <family val="2"/>
        <scheme val="minor"/>
      </rPr>
      <t xml:space="preserve"> werkgeversbijdrage</t>
    </r>
    <r>
      <rPr>
        <sz val="11"/>
        <color theme="1"/>
        <rFont val="Calibri"/>
        <family val="2"/>
        <scheme val="minor"/>
      </rPr>
      <t xml:space="preserve"> (0% - 6%)</t>
    </r>
  </si>
  <si>
    <t>Membership Charly Cares</t>
  </si>
  <si>
    <t xml:space="preserve">Werkgeversbijdrage </t>
  </si>
  <si>
    <t>Optioneel: bijdrage binnen WKR (vrije ruimte) --&gt; onbelast , indien geen ruimte betaald werkgever eindheffing loonbelasting (80%)</t>
  </si>
  <si>
    <t>Optioneel: Werknemersbijdrage</t>
  </si>
  <si>
    <t>Loonheffingen en premies</t>
  </si>
  <si>
    <t>Premies werknemersverzekeringen (WW, WIA, ZW), Zorgverzekeringswet (Zvw) werkgeversbijdrage (Zvw) eventueel pensioenpremie werkgeversdeel (20% - 25%)</t>
  </si>
  <si>
    <t>Exclusief Btw</t>
  </si>
  <si>
    <t xml:space="preserve">Inhoudingen voordeel </t>
  </si>
  <si>
    <t xml:space="preserve">Totaal incl. membership </t>
  </si>
  <si>
    <t xml:space="preserve">Totaal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</si>
</sst>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€&quot;\ * #,##0.00_);_(&quot;€&quot;\ * \(#,##0.00\);_(&quot;€&quot;\ * &quot;-&quot;??_);_(@_)"/>
    <numFmt numFmtId="164" formatCode="\€\ #,##0.00"/>
    <numFmt numFmtId="165" formatCode="0.0%"/>
  </numFmts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6">
    <xf numFmtId="0" fontId="0" fillId="0" borderId="0" xfId="0"/>
    <xf numFmtId="0" fontId="4" fillId="2" borderId="0" xfId="0" applyFont="1" applyFill="1"/>
    <xf numFmtId="0" fontId="0" fillId="0" borderId="1" xfId="0" applyBorder="1"/>
    <xf numFmtId="10" fontId="0" fillId="0" borderId="1" xfId="0" applyNumberFormat="1" applyBorder="1"/>
    <xf numFmtId="0" fontId="7" fillId="0" borderId="0" xfId="0" applyFont="1"/>
    <xf numFmtId="0" fontId="3" fillId="0" borderId="0" xfId="0" applyFont="1"/>
    <xf numFmtId="9" fontId="6" fillId="6" borderId="0" xfId="1" applyFont="1" applyFill="1"/>
    <xf numFmtId="0" fontId="7" fillId="5" borderId="0" xfId="0" applyFont="1" applyFill="1"/>
    <xf numFmtId="164" fontId="7" fillId="5" borderId="0" xfId="0" applyNumberFormat="1" applyFont="1" applyFill="1"/>
    <xf numFmtId="9" fontId="7" fillId="5" borderId="0" xfId="1" applyFont="1" applyFill="1"/>
    <xf numFmtId="0" fontId="0" fillId="4" borderId="0" xfId="0" applyFill="1"/>
    <xf numFmtId="0" fontId="0" fillId="6" borderId="0" xfId="0" applyFill="1"/>
    <xf numFmtId="164" fontId="0" fillId="6" borderId="0" xfId="0" applyNumberFormat="1" applyFill="1"/>
    <xf numFmtId="9" fontId="0" fillId="6" borderId="0" xfId="1" applyFont="1" applyFill="1"/>
    <xf numFmtId="0" fontId="7" fillId="6" borderId="0" xfId="0" applyFont="1" applyFill="1"/>
    <xf numFmtId="164" fontId="7" fillId="6" borderId="0" xfId="0" applyNumberFormat="1" applyFont="1" applyFill="1"/>
    <xf numFmtId="9" fontId="7" fillId="6" borderId="0" xfId="1" applyFont="1" applyFill="1"/>
    <xf numFmtId="0" fontId="8" fillId="6" borderId="0" xfId="0" applyFont="1" applyFill="1"/>
    <xf numFmtId="164" fontId="6" fillId="6" borderId="0" xfId="0" applyNumberFormat="1" applyFont="1" applyFill="1"/>
    <xf numFmtId="10" fontId="0" fillId="6" borderId="0" xfId="0" applyNumberFormat="1" applyFill="1"/>
    <xf numFmtId="0" fontId="3" fillId="6" borderId="0" xfId="0" applyFont="1" applyFill="1"/>
    <xf numFmtId="0" fontId="4" fillId="7" borderId="0" xfId="0" applyFont="1" applyFill="1"/>
    <xf numFmtId="0" fontId="0" fillId="7" borderId="0" xfId="0" applyFill="1"/>
    <xf numFmtId="164" fontId="7" fillId="7" borderId="0" xfId="0" applyNumberFormat="1" applyFont="1" applyFill="1" applyAlignment="1">
      <alignment horizontal="right"/>
    </xf>
    <xf numFmtId="164" fontId="4" fillId="7" borderId="0" xfId="0" applyNumberFormat="1" applyFont="1" applyFill="1" applyAlignment="1">
      <alignment horizontal="right"/>
    </xf>
    <xf numFmtId="0" fontId="4" fillId="7" borderId="0" xfId="0" applyFont="1" applyFill="1" applyAlignment="1">
      <alignment horizontal="right"/>
    </xf>
    <xf numFmtId="0" fontId="7" fillId="7" borderId="0" xfId="0" applyFont="1" applyFill="1" applyAlignment="1">
      <alignment horizontal="right"/>
    </xf>
    <xf numFmtId="0" fontId="4" fillId="7" borderId="0" xfId="0" applyFont="1" applyFill="1" applyAlignment="1">
      <alignment horizontal="left"/>
    </xf>
    <xf numFmtId="0" fontId="9" fillId="6" borderId="0" xfId="0" applyFont="1" applyFill="1"/>
    <xf numFmtId="164" fontId="9" fillId="6" borderId="0" xfId="0" applyNumberFormat="1" applyFont="1" applyFill="1"/>
    <xf numFmtId="9" fontId="10" fillId="6" borderId="0" xfId="1" applyFont="1" applyFill="1"/>
    <xf numFmtId="0" fontId="0" fillId="0" borderId="3" xfId="0" applyBorder="1"/>
    <xf numFmtId="10" fontId="7" fillId="4" borderId="2" xfId="0" applyNumberFormat="1" applyFont="1" applyFill="1" applyBorder="1" applyAlignment="1">
      <alignment horizontal="center"/>
    </xf>
    <xf numFmtId="164" fontId="6" fillId="3" borderId="0" xfId="0" applyNumberFormat="1" applyFont="1" applyFill="1"/>
    <xf numFmtId="9" fontId="6" fillId="3" borderId="0" xfId="1" applyFont="1" applyFill="1"/>
    <xf numFmtId="164" fontId="2" fillId="6" borderId="0" xfId="0" applyNumberFormat="1" applyFont="1" applyFill="1"/>
    <xf numFmtId="0" fontId="11" fillId="6" borderId="0" xfId="0" applyFont="1" applyFill="1"/>
    <xf numFmtId="44" fontId="0" fillId="6" borderId="0" xfId="0" applyNumberFormat="1" applyFill="1"/>
    <xf numFmtId="0" fontId="15" fillId="6" borderId="0" xfId="0" applyFont="1" applyFill="1"/>
    <xf numFmtId="44" fontId="7" fillId="6" borderId="0" xfId="0" applyNumberFormat="1" applyFont="1" applyFill="1"/>
    <xf numFmtId="165" fontId="0" fillId="6" borderId="0" xfId="0" applyNumberFormat="1" applyFill="1"/>
    <xf numFmtId="0" fontId="16" fillId="6" borderId="0" xfId="0" applyFont="1" applyFill="1"/>
    <xf numFmtId="44" fontId="16" fillId="6" borderId="0" xfId="0" applyNumberFormat="1" applyFont="1" applyFill="1"/>
    <xf numFmtId="44" fontId="17" fillId="6" borderId="0" xfId="0" applyNumberFormat="1" applyFont="1" applyFill="1"/>
    <xf numFmtId="0" fontId="14" fillId="6" borderId="0" xfId="0" applyFont="1" applyFill="1"/>
    <xf numFmtId="0" fontId="15" fillId="6" borderId="0" xfId="0" applyFont="1" applyFill="1" applyAlignment="1">
      <alignment horizontal="right"/>
    </xf>
    <xf numFmtId="0" fontId="19" fillId="6" borderId="0" xfId="0" applyFont="1" applyFill="1"/>
    <xf numFmtId="0" fontId="18" fillId="6" borderId="0" xfId="0" applyFont="1" applyFill="1"/>
    <xf numFmtId="0" fontId="0" fillId="6" borderId="0" xfId="0" applyFill="1" applyAlignment="1">
      <alignment horizontal="left"/>
    </xf>
    <xf numFmtId="0" fontId="14" fillId="7" borderId="0" xfId="0" applyFont="1" applyFill="1"/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/>
    </xf>
    <xf numFmtId="0" fontId="15" fillId="6" borderId="0" xfId="0" applyFont="1" applyFill="1" applyAlignment="1">
      <alignment horizontal="left"/>
    </xf>
    <xf numFmtId="165" fontId="0" fillId="6" borderId="0" xfId="0" applyNumberFormat="1" applyFill="1" applyAlignment="1">
      <alignment horizontal="left"/>
    </xf>
    <xf numFmtId="44" fontId="0" fillId="4" borderId="2" xfId="0" applyNumberFormat="1" applyFill="1" applyBorder="1"/>
    <xf numFmtId="0" fontId="1" fillId="6" borderId="0" xfId="0" quotePrefix="1" applyFont="1" applyFill="1"/>
    <xf numFmtId="0" fontId="1" fillId="6" borderId="0" xfId="0" applyFont="1" applyFill="1"/>
    <xf numFmtId="0" fontId="6" fillId="6" borderId="0" xfId="0" applyFont="1" applyFill="1"/>
    <xf numFmtId="165" fontId="1" fillId="6" borderId="0" xfId="0" applyNumberFormat="1" applyFont="1" applyFill="1"/>
    <xf numFmtId="0" fontId="13" fillId="6" borderId="0" xfId="0" applyFont="1" applyFill="1" applyAlignment="1">
      <alignment horizontal="right"/>
    </xf>
    <xf numFmtId="0" fontId="0" fillId="6" borderId="4" xfId="0" applyFill="1" applyBorder="1"/>
    <xf numFmtId="44" fontId="16" fillId="6" borderId="4" xfId="0" applyNumberFormat="1" applyFont="1" applyFill="1" applyBorder="1"/>
    <xf numFmtId="0" fontId="1" fillId="6" borderId="4" xfId="0" applyFont="1" applyFill="1" applyBorder="1"/>
    <xf numFmtId="0" fontId="0" fillId="6" borderId="4" xfId="0" applyFill="1" applyBorder="1" applyAlignment="1">
      <alignment horizontal="left"/>
    </xf>
    <xf numFmtId="0" fontId="7" fillId="6" borderId="0" xfId="0" applyFont="1" applyFill="1" applyAlignment="1">
      <alignment vertical="center"/>
    </xf>
    <xf numFmtId="0" fontId="14" fillId="8" borderId="0" xfId="0" applyFont="1" applyFill="1" applyAlignment="1">
      <alignment vertical="center"/>
    </xf>
    <xf numFmtId="0" fontId="14" fillId="8" borderId="0" xfId="0" applyFont="1" applyFill="1" applyAlignment="1">
      <alignment horizontal="right" vertical="center"/>
    </xf>
    <xf numFmtId="0" fontId="14" fillId="8" borderId="0" xfId="0" applyFont="1" applyFill="1" applyAlignment="1">
      <alignment horizontal="left" vertical="center"/>
    </xf>
    <xf numFmtId="0" fontId="20" fillId="8" borderId="0" xfId="0" applyFont="1" applyFill="1" applyAlignment="1">
      <alignment vertical="center"/>
    </xf>
    <xf numFmtId="0" fontId="14" fillId="9" borderId="0" xfId="0" applyFont="1" applyFill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2" fillId="9" borderId="0" xfId="0" applyFont="1" applyFill="1" applyAlignment="1">
      <alignment horizontal="right" vertical="center"/>
    </xf>
    <xf numFmtId="0" fontId="14" fillId="9" borderId="0" xfId="0" applyFont="1" applyFill="1" applyAlignment="1">
      <alignment horizontal="left" vertical="center"/>
    </xf>
    <xf numFmtId="0" fontId="20" fillId="9" borderId="0" xfId="0" applyFont="1" applyFill="1" applyAlignment="1">
      <alignment vertical="center"/>
    </xf>
  </cellXfs>
  <cellStyles count="2">
    <cellStyle name="Procent" xfId="1" builtinId="5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M201"/>
  <sheetViews>
    <sheetView tabSelected="1" topLeftCell="A8" zoomScale="97" workbookViewId="0">
      <selection activeCell="E27" sqref="E27"/>
    </sheetView>
  </sheetViews>
  <sheetFormatPr baseColWidth="10" defaultColWidth="8.83203125" defaultRowHeight="15" x14ac:dyDescent="0.2"/>
  <cols>
    <col min="1" max="1" width="3.5" customWidth="1"/>
    <col min="2" max="2" width="31.83203125" customWidth="1"/>
    <col min="3" max="3" width="8.5" customWidth="1"/>
    <col min="4" max="5" width="18.83203125" customWidth="1"/>
    <col min="6" max="6" width="4.6640625" bestFit="1" customWidth="1"/>
    <col min="7" max="7" width="14.6640625" style="51" customWidth="1"/>
    <col min="8" max="8" width="44" bestFit="1" customWidth="1"/>
  </cols>
  <sheetData>
    <row r="1" spans="1:39" x14ac:dyDescent="0.2">
      <c r="A1" s="11"/>
      <c r="B1" s="11"/>
      <c r="C1" s="11"/>
      <c r="D1" s="11"/>
      <c r="E1" s="11"/>
      <c r="F1" s="11"/>
      <c r="G1" s="50"/>
      <c r="H1" s="11"/>
    </row>
    <row r="2" spans="1:39" ht="52" customHeight="1" x14ac:dyDescent="0.45">
      <c r="A2" s="11"/>
      <c r="B2" s="46" t="s">
        <v>70</v>
      </c>
      <c r="C2" s="11"/>
      <c r="D2" s="47" t="s">
        <v>71</v>
      </c>
      <c r="E2" s="11"/>
      <c r="F2" s="11"/>
      <c r="G2" s="50"/>
      <c r="H2" s="11"/>
    </row>
    <row r="3" spans="1:39" x14ac:dyDescent="0.2">
      <c r="A3" s="11"/>
      <c r="B3" s="11"/>
      <c r="C3" s="11"/>
      <c r="D3" s="11"/>
      <c r="E3" s="11"/>
      <c r="F3" s="11"/>
      <c r="G3" s="5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</row>
    <row r="4" spans="1:39" s="4" customFormat="1" x14ac:dyDescent="0.2">
      <c r="A4" s="14"/>
      <c r="B4" s="21" t="s">
        <v>62</v>
      </c>
      <c r="C4" s="21"/>
      <c r="D4" s="21" t="s">
        <v>38</v>
      </c>
      <c r="E4" s="21" t="s">
        <v>39</v>
      </c>
      <c r="F4" s="49"/>
      <c r="G4" s="27" t="s">
        <v>1</v>
      </c>
      <c r="H4" s="21" t="s">
        <v>74</v>
      </c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</row>
    <row r="5" spans="1:39" x14ac:dyDescent="0.2">
      <c r="A5" s="11"/>
      <c r="B5" s="11" t="s">
        <v>63</v>
      </c>
      <c r="C5" s="11"/>
      <c r="D5" s="56">
        <v>6500</v>
      </c>
      <c r="E5" s="12">
        <f>(D5*12) *(1+ E7)</f>
        <v>84240</v>
      </c>
      <c r="F5" s="38"/>
      <c r="G5" s="48" t="s">
        <v>2</v>
      </c>
      <c r="H5" s="11" t="s">
        <v>67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</row>
    <row r="6" spans="1:39" x14ac:dyDescent="0.2">
      <c r="A6" s="11"/>
      <c r="B6" s="11" t="s">
        <v>64</v>
      </c>
      <c r="C6" s="11"/>
      <c r="D6" s="56">
        <v>500</v>
      </c>
      <c r="E6" s="12">
        <f>D6*12</f>
        <v>6000</v>
      </c>
      <c r="F6" s="38"/>
      <c r="G6" s="48" t="s">
        <v>2</v>
      </c>
      <c r="H6" s="11" t="s">
        <v>69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</row>
    <row r="7" spans="1:39" x14ac:dyDescent="0.2">
      <c r="A7" s="11"/>
      <c r="B7" s="11" t="s">
        <v>65</v>
      </c>
      <c r="C7" s="11"/>
      <c r="D7" s="11"/>
      <c r="E7" s="40">
        <v>0.08</v>
      </c>
      <c r="F7" s="38"/>
      <c r="G7" s="48" t="s">
        <v>3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</row>
    <row r="8" spans="1:39" x14ac:dyDescent="0.2">
      <c r="A8" s="11"/>
      <c r="B8" s="11" t="s">
        <v>66</v>
      </c>
      <c r="C8" s="11"/>
      <c r="D8" s="11"/>
      <c r="E8" s="40">
        <v>0.45</v>
      </c>
      <c r="F8" s="38"/>
      <c r="G8" s="48" t="s">
        <v>3</v>
      </c>
      <c r="H8" s="11" t="s">
        <v>68</v>
      </c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</row>
    <row r="9" spans="1:39" x14ac:dyDescent="0.2">
      <c r="A9" s="11"/>
      <c r="B9" s="11" t="s">
        <v>81</v>
      </c>
      <c r="C9" s="11"/>
      <c r="D9" s="56">
        <v>0</v>
      </c>
      <c r="E9" s="40"/>
      <c r="F9" s="38"/>
      <c r="G9" s="48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</row>
    <row r="10" spans="1:39" ht="59" customHeight="1" x14ac:dyDescent="0.2">
      <c r="A10" s="11"/>
      <c r="B10" s="11"/>
      <c r="C10" s="11"/>
      <c r="D10" s="11"/>
      <c r="E10" s="11"/>
      <c r="F10" s="11"/>
      <c r="G10" s="48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</row>
    <row r="11" spans="1:39" s="52" customFormat="1" ht="21" customHeight="1" x14ac:dyDescent="0.2">
      <c r="A11" s="66"/>
      <c r="B11" s="67" t="s">
        <v>52</v>
      </c>
      <c r="C11" s="67"/>
      <c r="D11" s="68" t="s">
        <v>51</v>
      </c>
      <c r="E11" s="68" t="s">
        <v>50</v>
      </c>
      <c r="F11" s="68"/>
      <c r="G11" s="69" t="s">
        <v>60</v>
      </c>
      <c r="H11" s="70" t="s">
        <v>74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</row>
    <row r="12" spans="1:39" ht="4" customHeight="1" x14ac:dyDescent="0.2">
      <c r="A12" s="11"/>
      <c r="B12" s="44"/>
      <c r="C12" s="44"/>
      <c r="D12" s="45"/>
      <c r="E12" s="45"/>
      <c r="F12" s="45"/>
      <c r="G12" s="54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</row>
    <row r="13" spans="1:39" x14ac:dyDescent="0.2">
      <c r="A13" s="11"/>
      <c r="B13" s="36" t="s">
        <v>52</v>
      </c>
      <c r="C13" s="36"/>
      <c r="D13" s="38"/>
      <c r="E13" s="38"/>
      <c r="F13" s="11"/>
      <c r="G13" s="54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</row>
    <row r="14" spans="1:39" x14ac:dyDescent="0.2">
      <c r="A14" s="11"/>
      <c r="B14" s="11" t="s">
        <v>72</v>
      </c>
      <c r="C14" s="11"/>
      <c r="D14" s="37">
        <f>D6</f>
        <v>500</v>
      </c>
      <c r="E14" s="37">
        <f>D14*12</f>
        <v>6000</v>
      </c>
      <c r="F14" s="11"/>
      <c r="G14" s="48"/>
      <c r="H14" s="11" t="s">
        <v>73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</row>
    <row r="15" spans="1:39" ht="19" x14ac:dyDescent="0.35">
      <c r="A15" s="11"/>
      <c r="B15" s="11" t="s">
        <v>85</v>
      </c>
      <c r="C15" s="11"/>
      <c r="D15" s="43">
        <f>Calulation!B28</f>
        <v>188.76621666666688</v>
      </c>
      <c r="E15" s="43">
        <f>D15*12</f>
        <v>2265.1946000000025</v>
      </c>
      <c r="F15" s="57" t="s">
        <v>61</v>
      </c>
      <c r="G15" s="55">
        <f>Calulation!D28</f>
        <v>0.37753243333333375</v>
      </c>
      <c r="H15" t="s">
        <v>82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</row>
    <row r="16" spans="1:39" ht="16" x14ac:dyDescent="0.2">
      <c r="A16" s="11"/>
      <c r="B16" s="14" t="s">
        <v>57</v>
      </c>
      <c r="C16" s="14"/>
      <c r="D16" s="39">
        <f>D14-D15</f>
        <v>311.23378333333312</v>
      </c>
      <c r="E16" s="39">
        <f>D16*12</f>
        <v>3734.8053999999975</v>
      </c>
      <c r="F16" s="57"/>
      <c r="G16" s="55">
        <f>D16/D14</f>
        <v>0.62246756666666625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</row>
    <row r="17" spans="1:39" ht="6" customHeight="1" x14ac:dyDescent="0.2">
      <c r="A17" s="11"/>
      <c r="B17" s="11"/>
      <c r="C17" s="11"/>
      <c r="D17" s="37"/>
      <c r="E17" s="37"/>
      <c r="F17" s="58"/>
      <c r="G17" s="48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ht="16" x14ac:dyDescent="0.2">
      <c r="A18" s="11"/>
      <c r="B18" s="41" t="s">
        <v>56</v>
      </c>
      <c r="C18" s="42">
        <f>12 * (1 -G15)</f>
        <v>7.4696107999999946</v>
      </c>
      <c r="D18" s="11"/>
      <c r="E18" s="11"/>
      <c r="F18" s="58"/>
      <c r="G18" s="48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</row>
    <row r="19" spans="1:39" ht="12" customHeight="1" x14ac:dyDescent="0.2">
      <c r="A19" s="11"/>
      <c r="B19" s="62"/>
      <c r="C19" s="63"/>
      <c r="D19" s="62"/>
      <c r="E19" s="62"/>
      <c r="F19" s="64"/>
      <c r="G19" s="65"/>
      <c r="H19" s="62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</row>
    <row r="20" spans="1:39" ht="8" customHeight="1" x14ac:dyDescent="0.2">
      <c r="A20" s="11"/>
      <c r="C20" s="11"/>
      <c r="D20" s="11"/>
      <c r="E20" s="11"/>
      <c r="F20" s="58"/>
      <c r="G20" s="48"/>
      <c r="H20" s="14"/>
      <c r="I20" s="14"/>
      <c r="J20" s="14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</row>
    <row r="21" spans="1:39" ht="16" x14ac:dyDescent="0.2">
      <c r="A21" s="11"/>
      <c r="B21" s="36" t="s">
        <v>53</v>
      </c>
      <c r="C21" s="36"/>
      <c r="D21" s="11"/>
      <c r="E21" s="11"/>
      <c r="F21" s="58"/>
      <c r="G21" s="48"/>
      <c r="H21" s="14"/>
      <c r="I21" s="14"/>
      <c r="J21" s="14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spans="1:39" ht="16" x14ac:dyDescent="0.2">
      <c r="A22" s="11"/>
      <c r="B22" s="11" t="s">
        <v>55</v>
      </c>
      <c r="C22" s="11"/>
      <c r="D22" s="39">
        <f>Calulation!B29</f>
        <v>113.39999999999986</v>
      </c>
      <c r="E22" s="39">
        <f>Calulation!C29</f>
        <v>1360.7999999999984</v>
      </c>
      <c r="F22" s="58"/>
      <c r="G22" s="55">
        <f>Calulation!D29</f>
        <v>0.22679999999999972</v>
      </c>
      <c r="H22" s="11" t="s">
        <v>83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</row>
    <row r="23" spans="1:39" ht="16" x14ac:dyDescent="0.2">
      <c r="A23" s="11"/>
      <c r="B23" s="11" t="s">
        <v>79</v>
      </c>
      <c r="C23" s="11"/>
      <c r="D23" s="37">
        <f>D9</f>
        <v>0</v>
      </c>
      <c r="E23" s="37"/>
      <c r="F23" s="58"/>
      <c r="G23" s="55"/>
      <c r="H23" s="11" t="s">
        <v>80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</row>
    <row r="24" spans="1:39" ht="19" x14ac:dyDescent="0.35">
      <c r="A24" s="11"/>
      <c r="B24" s="11" t="s">
        <v>78</v>
      </c>
      <c r="C24" s="11"/>
      <c r="D24" s="43">
        <v>13.99</v>
      </c>
      <c r="E24" s="11"/>
      <c r="F24" s="57" t="s">
        <v>61</v>
      </c>
      <c r="G24" s="55"/>
      <c r="H24" s="11" t="s">
        <v>84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39" ht="16" x14ac:dyDescent="0.2">
      <c r="A25" s="11"/>
      <c r="B25" s="11" t="s">
        <v>87</v>
      </c>
      <c r="C25" s="11"/>
      <c r="D25" s="37">
        <f>D22-D24-D23</f>
        <v>99.409999999999869</v>
      </c>
      <c r="E25" s="11"/>
      <c r="F25" s="58"/>
      <c r="G25" s="5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39" ht="12" customHeight="1" x14ac:dyDescent="0.2">
      <c r="A26" s="11"/>
      <c r="B26" s="11"/>
      <c r="C26" s="11"/>
      <c r="D26" s="11"/>
      <c r="E26" s="11"/>
      <c r="F26" s="58"/>
      <c r="G26" s="55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39" s="4" customFormat="1" ht="16" x14ac:dyDescent="0.2">
      <c r="A27" s="14"/>
      <c r="B27" s="14" t="s">
        <v>54</v>
      </c>
      <c r="C27" s="14"/>
      <c r="D27" s="39">
        <f>D15+D22</f>
        <v>302.16621666666674</v>
      </c>
      <c r="E27" s="14"/>
      <c r="F27" s="59"/>
      <c r="G27" s="55">
        <f>D27/D14</f>
        <v>0.60433243333333353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</row>
    <row r="28" spans="1:39" ht="60" customHeight="1" x14ac:dyDescent="0.2">
      <c r="A28" s="11"/>
      <c r="B28" s="11"/>
      <c r="C28" s="11"/>
      <c r="D28" s="37"/>
      <c r="E28" s="37"/>
      <c r="F28" s="60"/>
      <c r="G28" s="48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39" s="52" customFormat="1" ht="20" customHeight="1" x14ac:dyDescent="0.2">
      <c r="A29" s="66"/>
      <c r="B29" s="71" t="s">
        <v>40</v>
      </c>
      <c r="C29" s="71"/>
      <c r="D29" s="72" t="s">
        <v>51</v>
      </c>
      <c r="E29" s="72" t="s">
        <v>50</v>
      </c>
      <c r="F29" s="73"/>
      <c r="G29" s="74" t="s">
        <v>60</v>
      </c>
      <c r="H29" s="75" t="s">
        <v>74</v>
      </c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</row>
    <row r="30" spans="1:39" ht="16" x14ac:dyDescent="0.2">
      <c r="A30" s="11"/>
      <c r="B30" s="44"/>
      <c r="C30" s="44"/>
      <c r="D30" s="45"/>
      <c r="E30" s="45"/>
      <c r="F30" s="61"/>
      <c r="G30" s="54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39" ht="16" x14ac:dyDescent="0.2">
      <c r="A31" s="11"/>
      <c r="B31" s="11" t="s">
        <v>72</v>
      </c>
      <c r="C31" s="11"/>
      <c r="D31" s="37">
        <f>Calulation!B25</f>
        <v>500</v>
      </c>
      <c r="E31" s="37">
        <f>Calulation!C25</f>
        <v>6000</v>
      </c>
      <c r="F31" s="58"/>
      <c r="G31" s="55"/>
      <c r="H31" s="11" t="s">
        <v>73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39" ht="16" x14ac:dyDescent="0.2">
      <c r="A32" s="11"/>
      <c r="B32" s="11" t="s">
        <v>75</v>
      </c>
      <c r="C32" s="11"/>
      <c r="D32" s="37">
        <f>Calulation!B33</f>
        <v>188.76621666666688</v>
      </c>
      <c r="E32" s="37">
        <f>Calulation!C33</f>
        <v>2265.1946000000025</v>
      </c>
      <c r="F32" s="57" t="s">
        <v>61</v>
      </c>
      <c r="G32" s="55">
        <f>Calulation!D33</f>
        <v>0.37753243333333375</v>
      </c>
      <c r="H32" s="11" t="s">
        <v>76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</row>
    <row r="33" spans="1:39" ht="19" x14ac:dyDescent="0.35">
      <c r="A33" s="11"/>
      <c r="B33" s="11" t="s">
        <v>58</v>
      </c>
      <c r="C33" s="11"/>
      <c r="D33" s="43">
        <f>Calulation!B34</f>
        <v>24.300000000000011</v>
      </c>
      <c r="E33" s="43">
        <f>Calulation!C34</f>
        <v>291.60000000000014</v>
      </c>
      <c r="F33" s="57" t="s">
        <v>61</v>
      </c>
      <c r="G33" s="55">
        <f>Calulation!D34</f>
        <v>4.8600000000000025E-2</v>
      </c>
      <c r="H33" s="53" t="s">
        <v>77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</row>
    <row r="34" spans="1:39" ht="16" x14ac:dyDescent="0.2">
      <c r="A34" s="11"/>
      <c r="B34" s="14" t="s">
        <v>57</v>
      </c>
      <c r="C34" s="14"/>
      <c r="D34" s="39">
        <f>D31-D32-D33</f>
        <v>286.93378333333311</v>
      </c>
      <c r="E34" s="39">
        <f>Calulation!C35</f>
        <v>2556.7946000000029</v>
      </c>
      <c r="F34" s="58"/>
      <c r="G34" s="55">
        <f>D34/D31</f>
        <v>0.57386756666666627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</row>
    <row r="35" spans="1:39" ht="16" x14ac:dyDescent="0.2">
      <c r="A35" s="11"/>
      <c r="B35" s="11"/>
      <c r="C35" s="11"/>
      <c r="D35" s="11"/>
      <c r="E35" s="11"/>
      <c r="F35" s="58"/>
      <c r="G35" s="48"/>
      <c r="H35" s="11"/>
      <c r="I35" s="11"/>
      <c r="J35" s="11"/>
      <c r="K35" s="14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39" ht="16" x14ac:dyDescent="0.2">
      <c r="A36" s="11"/>
      <c r="B36" s="41" t="s">
        <v>56</v>
      </c>
      <c r="C36" s="42">
        <f>12 * (1 -G38)</f>
        <v>6.8864107999999939</v>
      </c>
      <c r="D36" s="42"/>
      <c r="E36" s="11"/>
      <c r="F36" s="58"/>
      <c r="G36" s="48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1:39" ht="16" x14ac:dyDescent="0.2">
      <c r="A37" s="11"/>
      <c r="B37" s="41"/>
      <c r="C37" s="42"/>
      <c r="D37" s="42"/>
      <c r="E37" s="11"/>
      <c r="F37" s="58"/>
      <c r="G37" s="48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39" ht="16" x14ac:dyDescent="0.2">
      <c r="A38" s="11"/>
      <c r="B38" s="14" t="s">
        <v>59</v>
      </c>
      <c r="C38" s="14"/>
      <c r="D38" s="39">
        <f>D32+D33</f>
        <v>213.06621666666689</v>
      </c>
      <c r="E38" s="14"/>
      <c r="F38" s="58"/>
      <c r="G38" s="55">
        <f>D38/D31</f>
        <v>0.42613243333333378</v>
      </c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1:39" ht="4" customHeight="1" x14ac:dyDescent="0.2">
      <c r="A39" s="11"/>
      <c r="B39" s="14"/>
      <c r="C39" s="14"/>
      <c r="D39" s="39"/>
      <c r="E39" s="14"/>
      <c r="F39" s="58"/>
      <c r="G39" s="55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39" ht="19" x14ac:dyDescent="0.35">
      <c r="A40" s="11"/>
      <c r="B40" s="11" t="s">
        <v>78</v>
      </c>
      <c r="C40" s="11"/>
      <c r="D40" s="43">
        <v>13.99</v>
      </c>
      <c r="E40" s="11"/>
      <c r="F40" s="57" t="s">
        <v>61</v>
      </c>
      <c r="G40" s="50"/>
      <c r="H40" s="11" t="s">
        <v>84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1:39" x14ac:dyDescent="0.2">
      <c r="A41" s="11"/>
      <c r="B41" s="11" t="s">
        <v>86</v>
      </c>
      <c r="C41" s="11"/>
      <c r="D41" s="37">
        <f>D38-D40</f>
        <v>199.07621666666688</v>
      </c>
      <c r="E41" s="11"/>
      <c r="F41" s="11"/>
      <c r="G41" s="50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39" x14ac:dyDescent="0.2">
      <c r="A42" s="11"/>
      <c r="B42" s="11"/>
      <c r="C42" s="11"/>
      <c r="D42" s="11"/>
      <c r="E42" s="11"/>
      <c r="F42" s="11"/>
      <c r="G42" s="50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1:39" x14ac:dyDescent="0.2">
      <c r="A43" s="11"/>
      <c r="B43" s="11"/>
      <c r="C43" s="11"/>
      <c r="D43" s="11"/>
      <c r="E43" s="11"/>
      <c r="F43" s="11"/>
      <c r="G43" s="50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39" x14ac:dyDescent="0.2">
      <c r="A44" s="11"/>
      <c r="B44" s="11"/>
      <c r="C44" s="11"/>
      <c r="D44" s="11"/>
      <c r="E44" s="11"/>
      <c r="F44" s="11"/>
      <c r="G44" s="50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</row>
    <row r="45" spans="1:39" x14ac:dyDescent="0.2">
      <c r="A45" s="11"/>
      <c r="B45" s="11"/>
      <c r="C45" s="11"/>
      <c r="D45" s="11"/>
      <c r="E45" s="11"/>
      <c r="F45" s="11"/>
      <c r="G45" s="50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1:39" x14ac:dyDescent="0.2">
      <c r="A46" s="11"/>
      <c r="B46" s="11"/>
      <c r="C46" s="11"/>
      <c r="D46" s="11"/>
      <c r="E46" s="11"/>
      <c r="F46" s="11"/>
      <c r="G46" s="50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</row>
    <row r="47" spans="1:39" x14ac:dyDescent="0.2">
      <c r="A47" s="11"/>
      <c r="B47" s="11"/>
      <c r="C47" s="11"/>
      <c r="D47" s="11"/>
      <c r="E47" s="11"/>
      <c r="F47" s="11"/>
      <c r="G47" s="50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1:39" x14ac:dyDescent="0.2">
      <c r="A48" s="11"/>
      <c r="B48" s="11"/>
      <c r="C48" s="11"/>
      <c r="D48" s="11"/>
      <c r="E48" s="11"/>
      <c r="F48" s="11"/>
      <c r="G48" s="50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</row>
    <row r="49" spans="1:39" x14ac:dyDescent="0.2">
      <c r="A49" s="11"/>
      <c r="B49" s="11"/>
      <c r="C49" s="11"/>
      <c r="D49" s="11"/>
      <c r="E49" s="11"/>
      <c r="F49" s="11"/>
      <c r="G49" s="50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1:39" x14ac:dyDescent="0.2">
      <c r="A50" s="11"/>
      <c r="B50" s="11"/>
      <c r="C50" s="11"/>
      <c r="D50" s="11"/>
      <c r="E50" s="11"/>
      <c r="F50" s="11"/>
      <c r="G50" s="50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39" x14ac:dyDescent="0.2">
      <c r="A51" s="11"/>
      <c r="B51" s="11"/>
      <c r="C51" s="11"/>
      <c r="D51" s="11"/>
      <c r="E51" s="11"/>
      <c r="F51" s="11"/>
      <c r="G51" s="50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39" x14ac:dyDescent="0.2">
      <c r="A52" s="11"/>
      <c r="B52" s="11"/>
      <c r="C52" s="11"/>
      <c r="D52" s="11"/>
      <c r="E52" s="11"/>
      <c r="F52" s="11"/>
      <c r="G52" s="50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39" x14ac:dyDescent="0.2">
      <c r="A53" s="11"/>
      <c r="B53" s="11"/>
      <c r="C53" s="11"/>
      <c r="D53" s="11"/>
      <c r="E53" s="11"/>
      <c r="F53" s="11"/>
      <c r="G53" s="50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39" x14ac:dyDescent="0.2">
      <c r="A54" s="11"/>
      <c r="B54" s="11"/>
      <c r="C54" s="11"/>
      <c r="D54" s="11"/>
      <c r="E54" s="11"/>
      <c r="F54" s="11"/>
      <c r="G54" s="50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39" x14ac:dyDescent="0.2">
      <c r="A55" s="11"/>
      <c r="B55" s="11"/>
      <c r="C55" s="11"/>
      <c r="D55" s="11"/>
      <c r="E55" s="11"/>
      <c r="F55" s="11"/>
      <c r="G55" s="50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39" x14ac:dyDescent="0.2">
      <c r="A56" s="11"/>
      <c r="B56" s="11"/>
      <c r="C56" s="11"/>
      <c r="D56" s="11"/>
      <c r="E56" s="11"/>
      <c r="F56" s="11"/>
      <c r="G56" s="50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1:39" x14ac:dyDescent="0.2">
      <c r="A57" s="11"/>
      <c r="B57" s="11"/>
      <c r="C57" s="11"/>
      <c r="D57" s="11"/>
      <c r="E57" s="11"/>
      <c r="F57" s="11"/>
      <c r="G57" s="50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1:39" x14ac:dyDescent="0.2">
      <c r="A58" s="11"/>
      <c r="B58" s="11"/>
      <c r="C58" s="11"/>
      <c r="D58" s="11"/>
      <c r="E58" s="11"/>
      <c r="F58" s="11"/>
      <c r="G58" s="50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1:39" x14ac:dyDescent="0.2">
      <c r="A59" s="11"/>
      <c r="B59" s="11"/>
      <c r="C59" s="11"/>
      <c r="D59" s="11"/>
      <c r="E59" s="11"/>
      <c r="F59" s="11"/>
      <c r="G59" s="50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1:39" x14ac:dyDescent="0.2">
      <c r="A60" s="11"/>
      <c r="B60" s="11"/>
      <c r="C60" s="11"/>
      <c r="D60" s="11"/>
      <c r="E60" s="11"/>
      <c r="F60" s="11"/>
      <c r="G60" s="50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</row>
    <row r="61" spans="1:39" x14ac:dyDescent="0.2">
      <c r="A61" s="11"/>
      <c r="B61" s="11"/>
      <c r="C61" s="11"/>
      <c r="D61" s="11"/>
      <c r="E61" s="11"/>
      <c r="F61" s="11"/>
      <c r="G61" s="50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</row>
    <row r="62" spans="1:39" x14ac:dyDescent="0.2">
      <c r="A62" s="11"/>
      <c r="B62" s="11"/>
      <c r="C62" s="11"/>
      <c r="D62" s="11"/>
      <c r="E62" s="11"/>
      <c r="F62" s="11"/>
      <c r="G62" s="50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1:39" x14ac:dyDescent="0.2">
      <c r="A63" s="11"/>
      <c r="B63" s="11"/>
      <c r="C63" s="11"/>
      <c r="D63" s="11"/>
      <c r="E63" s="11"/>
      <c r="F63" s="11"/>
      <c r="G63" s="50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1:39" x14ac:dyDescent="0.2">
      <c r="A64" s="11"/>
      <c r="B64" s="11"/>
      <c r="C64" s="11"/>
      <c r="D64" s="11"/>
      <c r="E64" s="11"/>
      <c r="F64" s="11"/>
      <c r="G64" s="50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39" x14ac:dyDescent="0.2">
      <c r="A65" s="11"/>
      <c r="B65" s="11"/>
      <c r="C65" s="11"/>
      <c r="D65" s="11"/>
      <c r="E65" s="11"/>
      <c r="F65" s="11"/>
      <c r="G65" s="50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39" x14ac:dyDescent="0.2">
      <c r="A66" s="11"/>
      <c r="B66" s="11"/>
      <c r="C66" s="11"/>
      <c r="D66" s="11"/>
      <c r="E66" s="11"/>
      <c r="F66" s="11"/>
      <c r="G66" s="50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39" x14ac:dyDescent="0.2">
      <c r="A67" s="11"/>
      <c r="B67" s="11"/>
      <c r="C67" s="11"/>
      <c r="D67" s="11"/>
      <c r="E67" s="11"/>
      <c r="F67" s="11"/>
      <c r="G67" s="50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 x14ac:dyDescent="0.2">
      <c r="A68" s="11"/>
      <c r="B68" s="11"/>
      <c r="C68" s="11"/>
      <c r="D68" s="11"/>
      <c r="E68" s="11"/>
      <c r="F68" s="11"/>
      <c r="G68" s="50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39" x14ac:dyDescent="0.2">
      <c r="A69" s="11"/>
      <c r="B69" s="11"/>
      <c r="C69" s="11"/>
      <c r="D69" s="11"/>
      <c r="E69" s="11"/>
      <c r="F69" s="11"/>
      <c r="G69" s="50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39" x14ac:dyDescent="0.2">
      <c r="A70" s="11"/>
      <c r="B70" s="11"/>
      <c r="C70" s="11"/>
      <c r="D70" s="11"/>
      <c r="E70" s="11"/>
      <c r="F70" s="11"/>
      <c r="G70" s="50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</row>
    <row r="71" spans="1:39" x14ac:dyDescent="0.2">
      <c r="A71" s="11"/>
      <c r="B71" s="11"/>
      <c r="C71" s="11"/>
      <c r="D71" s="11"/>
      <c r="E71" s="11"/>
      <c r="F71" s="11"/>
      <c r="G71" s="50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</row>
    <row r="72" spans="1:39" x14ac:dyDescent="0.2">
      <c r="A72" s="11"/>
      <c r="B72" s="11"/>
      <c r="C72" s="11"/>
      <c r="D72" s="11"/>
      <c r="E72" s="11"/>
      <c r="F72" s="11"/>
      <c r="G72" s="50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</row>
    <row r="73" spans="1:39" x14ac:dyDescent="0.2">
      <c r="A73" s="11"/>
      <c r="B73" s="11"/>
      <c r="C73" s="11"/>
      <c r="D73" s="11"/>
      <c r="E73" s="11"/>
      <c r="F73" s="11"/>
      <c r="G73" s="50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39" x14ac:dyDescent="0.2">
      <c r="A74" s="11"/>
      <c r="B74" s="11"/>
      <c r="C74" s="11"/>
      <c r="D74" s="11"/>
      <c r="E74" s="11"/>
      <c r="F74" s="11"/>
      <c r="G74" s="50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</row>
    <row r="75" spans="1:39" x14ac:dyDescent="0.2">
      <c r="A75" s="11"/>
      <c r="B75" s="11"/>
      <c r="C75" s="11"/>
      <c r="D75" s="11"/>
      <c r="E75" s="11"/>
      <c r="F75" s="11"/>
      <c r="G75" s="50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</row>
    <row r="76" spans="1:39" x14ac:dyDescent="0.2">
      <c r="A76" s="11"/>
      <c r="B76" s="11"/>
      <c r="C76" s="11"/>
      <c r="D76" s="11"/>
      <c r="E76" s="11"/>
      <c r="F76" s="11"/>
      <c r="G76" s="50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</row>
    <row r="77" spans="1:39" x14ac:dyDescent="0.2">
      <c r="A77" s="11"/>
      <c r="B77" s="11"/>
      <c r="C77" s="11"/>
      <c r="D77" s="11"/>
      <c r="E77" s="11"/>
      <c r="F77" s="11"/>
      <c r="G77" s="50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</row>
    <row r="78" spans="1:39" x14ac:dyDescent="0.2">
      <c r="A78" s="11"/>
      <c r="B78" s="11"/>
      <c r="C78" s="11"/>
      <c r="D78" s="11"/>
      <c r="E78" s="11"/>
      <c r="F78" s="11"/>
      <c r="G78" s="50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</row>
    <row r="79" spans="1:39" x14ac:dyDescent="0.2">
      <c r="A79" s="11"/>
      <c r="B79" s="11"/>
      <c r="C79" s="11"/>
      <c r="D79" s="11"/>
      <c r="E79" s="11"/>
      <c r="F79" s="11"/>
      <c r="G79" s="50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</row>
    <row r="80" spans="1:39" x14ac:dyDescent="0.2">
      <c r="A80" s="11"/>
      <c r="B80" s="11"/>
      <c r="C80" s="11"/>
      <c r="D80" s="11"/>
      <c r="E80" s="11"/>
      <c r="F80" s="11"/>
      <c r="G80" s="50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</row>
    <row r="81" spans="1:39" x14ac:dyDescent="0.2">
      <c r="A81" s="11"/>
      <c r="B81" s="11"/>
      <c r="C81" s="11"/>
      <c r="D81" s="11"/>
      <c r="E81" s="11"/>
      <c r="F81" s="11"/>
      <c r="G81" s="50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</row>
    <row r="82" spans="1:39" x14ac:dyDescent="0.2">
      <c r="A82" s="11"/>
      <c r="B82" s="11"/>
      <c r="C82" s="11"/>
      <c r="D82" s="11"/>
      <c r="E82" s="11"/>
      <c r="F82" s="11"/>
      <c r="G82" s="50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</row>
    <row r="83" spans="1:39" x14ac:dyDescent="0.2">
      <c r="A83" s="11"/>
      <c r="B83" s="11"/>
      <c r="C83" s="11"/>
      <c r="D83" s="11"/>
      <c r="E83" s="11"/>
      <c r="F83" s="11"/>
      <c r="G83" s="50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</row>
    <row r="84" spans="1:39" x14ac:dyDescent="0.2">
      <c r="A84" s="11"/>
      <c r="B84" s="11"/>
      <c r="C84" s="11"/>
      <c r="D84" s="11"/>
      <c r="E84" s="11"/>
      <c r="F84" s="11"/>
      <c r="G84" s="50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</row>
    <row r="85" spans="1:39" x14ac:dyDescent="0.2">
      <c r="A85" s="11"/>
      <c r="B85" s="11"/>
      <c r="C85" s="11"/>
      <c r="D85" s="11"/>
      <c r="E85" s="11"/>
      <c r="F85" s="11"/>
      <c r="G85" s="50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</row>
    <row r="86" spans="1:39" x14ac:dyDescent="0.2">
      <c r="A86" s="11"/>
      <c r="B86" s="11"/>
      <c r="C86" s="11"/>
      <c r="D86" s="11"/>
      <c r="E86" s="11"/>
      <c r="F86" s="11"/>
      <c r="G86" s="50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</row>
    <row r="87" spans="1:39" x14ac:dyDescent="0.2">
      <c r="A87" s="11"/>
      <c r="B87" s="11"/>
      <c r="C87" s="11"/>
      <c r="D87" s="11"/>
      <c r="E87" s="11"/>
      <c r="F87" s="11"/>
      <c r="G87" s="50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</row>
    <row r="88" spans="1:39" x14ac:dyDescent="0.2">
      <c r="A88" s="11"/>
      <c r="B88" s="11"/>
      <c r="C88" s="11"/>
      <c r="D88" s="11"/>
      <c r="E88" s="11"/>
      <c r="F88" s="11"/>
      <c r="G88" s="50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</row>
    <row r="89" spans="1:39" x14ac:dyDescent="0.2">
      <c r="A89" s="11"/>
      <c r="B89" s="11"/>
      <c r="C89" s="11"/>
      <c r="D89" s="11"/>
      <c r="E89" s="11"/>
      <c r="F89" s="11"/>
      <c r="G89" s="50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</row>
    <row r="90" spans="1:39" x14ac:dyDescent="0.2">
      <c r="A90" s="11"/>
      <c r="B90" s="11"/>
      <c r="C90" s="11"/>
      <c r="D90" s="11"/>
      <c r="E90" s="11"/>
      <c r="F90" s="11"/>
      <c r="G90" s="50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</row>
    <row r="91" spans="1:39" x14ac:dyDescent="0.2">
      <c r="A91" s="11"/>
      <c r="B91" s="11"/>
      <c r="C91" s="11"/>
      <c r="D91" s="11"/>
      <c r="E91" s="11"/>
      <c r="F91" s="11"/>
      <c r="G91" s="50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</row>
    <row r="92" spans="1:39" x14ac:dyDescent="0.2">
      <c r="A92" s="11"/>
      <c r="B92" s="11"/>
      <c r="C92" s="11"/>
      <c r="D92" s="11"/>
      <c r="E92" s="11"/>
      <c r="F92" s="11"/>
      <c r="G92" s="50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</row>
    <row r="93" spans="1:39" x14ac:dyDescent="0.2">
      <c r="A93" s="11"/>
      <c r="B93" s="11"/>
      <c r="C93" s="11"/>
      <c r="D93" s="11"/>
      <c r="E93" s="11"/>
      <c r="F93" s="11"/>
      <c r="G93" s="50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</row>
    <row r="94" spans="1:39" x14ac:dyDescent="0.2">
      <c r="A94" s="11"/>
      <c r="B94" s="11"/>
      <c r="C94" s="11"/>
      <c r="D94" s="11"/>
      <c r="E94" s="11"/>
      <c r="F94" s="11"/>
      <c r="G94" s="50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</row>
    <row r="95" spans="1:39" x14ac:dyDescent="0.2">
      <c r="A95" s="11"/>
      <c r="B95" s="11"/>
      <c r="C95" s="11"/>
      <c r="D95" s="11"/>
      <c r="E95" s="11"/>
      <c r="F95" s="11"/>
      <c r="G95" s="50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</row>
    <row r="96" spans="1:39" x14ac:dyDescent="0.2">
      <c r="A96" s="11"/>
      <c r="B96" s="11"/>
      <c r="C96" s="11"/>
      <c r="D96" s="11"/>
      <c r="E96" s="11"/>
      <c r="F96" s="11"/>
      <c r="G96" s="50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</row>
    <row r="97" spans="1:39" x14ac:dyDescent="0.2">
      <c r="A97" s="11"/>
      <c r="B97" s="11"/>
      <c r="C97" s="11"/>
      <c r="D97" s="11"/>
      <c r="E97" s="11"/>
      <c r="F97" s="11"/>
      <c r="G97" s="50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</row>
    <row r="98" spans="1:39" x14ac:dyDescent="0.2">
      <c r="A98" s="11"/>
      <c r="B98" s="11"/>
      <c r="C98" s="11"/>
      <c r="D98" s="11"/>
      <c r="E98" s="11"/>
      <c r="F98" s="11"/>
      <c r="G98" s="50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</row>
    <row r="99" spans="1:39" x14ac:dyDescent="0.2">
      <c r="A99" s="11"/>
      <c r="B99" s="11"/>
      <c r="C99" s="11"/>
      <c r="D99" s="11"/>
      <c r="E99" s="11"/>
      <c r="F99" s="11"/>
      <c r="G99" s="50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</row>
    <row r="100" spans="1:39" x14ac:dyDescent="0.2">
      <c r="A100" s="11"/>
      <c r="B100" s="11"/>
      <c r="C100" s="11"/>
      <c r="D100" s="11"/>
      <c r="E100" s="11"/>
      <c r="F100" s="11"/>
      <c r="G100" s="50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</row>
    <row r="101" spans="1:39" x14ac:dyDescent="0.2">
      <c r="A101" s="11"/>
      <c r="B101" s="11"/>
      <c r="C101" s="11"/>
      <c r="D101" s="11"/>
      <c r="E101" s="11"/>
      <c r="F101" s="11"/>
      <c r="G101" s="50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</row>
    <row r="102" spans="1:39" x14ac:dyDescent="0.2">
      <c r="A102" s="11"/>
      <c r="B102" s="11"/>
      <c r="C102" s="11"/>
      <c r="D102" s="11"/>
      <c r="E102" s="11"/>
      <c r="F102" s="11"/>
      <c r="G102" s="50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</row>
    <row r="103" spans="1:39" x14ac:dyDescent="0.2">
      <c r="A103" s="11"/>
      <c r="B103" s="11"/>
      <c r="C103" s="11"/>
      <c r="D103" s="11"/>
      <c r="E103" s="11"/>
      <c r="F103" s="11"/>
      <c r="G103" s="50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</row>
    <row r="104" spans="1:39" x14ac:dyDescent="0.2">
      <c r="A104" s="11"/>
      <c r="B104" s="11"/>
      <c r="C104" s="11"/>
      <c r="D104" s="11"/>
      <c r="E104" s="11"/>
      <c r="F104" s="11"/>
      <c r="G104" s="50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</row>
    <row r="105" spans="1:39" x14ac:dyDescent="0.2">
      <c r="A105" s="11"/>
      <c r="B105" s="11"/>
      <c r="C105" s="11"/>
      <c r="D105" s="11"/>
      <c r="E105" s="11"/>
      <c r="F105" s="11"/>
      <c r="G105" s="50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</row>
    <row r="106" spans="1:39" x14ac:dyDescent="0.2">
      <c r="A106" s="11"/>
      <c r="B106" s="11"/>
      <c r="C106" s="11"/>
      <c r="D106" s="11"/>
      <c r="E106" s="11"/>
      <c r="F106" s="11"/>
      <c r="G106" s="50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</row>
    <row r="107" spans="1:39" x14ac:dyDescent="0.2">
      <c r="A107" s="11"/>
      <c r="B107" s="11"/>
      <c r="C107" s="11"/>
      <c r="D107" s="11"/>
      <c r="E107" s="11"/>
      <c r="F107" s="11"/>
      <c r="G107" s="50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</row>
    <row r="108" spans="1:39" x14ac:dyDescent="0.2">
      <c r="A108" s="11"/>
      <c r="B108" s="11"/>
      <c r="C108" s="11"/>
      <c r="D108" s="11"/>
      <c r="E108" s="11"/>
      <c r="F108" s="11"/>
      <c r="G108" s="50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</row>
    <row r="109" spans="1:39" x14ac:dyDescent="0.2">
      <c r="A109" s="11"/>
      <c r="B109" s="11"/>
      <c r="C109" s="11"/>
      <c r="D109" s="11"/>
      <c r="E109" s="11"/>
      <c r="F109" s="11"/>
      <c r="G109" s="50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</row>
    <row r="110" spans="1:39" x14ac:dyDescent="0.2">
      <c r="A110" s="11"/>
      <c r="B110" s="11"/>
      <c r="C110" s="11"/>
      <c r="D110" s="11"/>
      <c r="E110" s="11"/>
      <c r="F110" s="11"/>
      <c r="G110" s="50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</row>
    <row r="111" spans="1:39" x14ac:dyDescent="0.2">
      <c r="A111" s="11"/>
      <c r="B111" s="11"/>
      <c r="C111" s="11"/>
      <c r="D111" s="11"/>
      <c r="E111" s="11"/>
      <c r="F111" s="11"/>
      <c r="G111" s="50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</row>
    <row r="112" spans="1:39" x14ac:dyDescent="0.2">
      <c r="A112" s="11"/>
      <c r="B112" s="11"/>
      <c r="C112" s="11"/>
      <c r="D112" s="11"/>
      <c r="E112" s="11"/>
      <c r="F112" s="11"/>
      <c r="G112" s="50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</row>
    <row r="113" spans="1:39" x14ac:dyDescent="0.2">
      <c r="A113" s="11"/>
      <c r="B113" s="11"/>
      <c r="C113" s="11"/>
      <c r="D113" s="11"/>
      <c r="E113" s="11"/>
      <c r="F113" s="11"/>
      <c r="G113" s="50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</row>
    <row r="114" spans="1:39" x14ac:dyDescent="0.2">
      <c r="A114" s="11"/>
      <c r="B114" s="11"/>
      <c r="C114" s="11"/>
      <c r="D114" s="11"/>
      <c r="E114" s="11"/>
      <c r="F114" s="11"/>
      <c r="G114" s="50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</row>
    <row r="115" spans="1:39" x14ac:dyDescent="0.2">
      <c r="A115" s="11"/>
      <c r="B115" s="11"/>
      <c r="C115" s="11"/>
      <c r="D115" s="11"/>
      <c r="E115" s="11"/>
      <c r="F115" s="11"/>
      <c r="G115" s="50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</row>
    <row r="116" spans="1:39" x14ac:dyDescent="0.2">
      <c r="A116" s="11"/>
      <c r="B116" s="11"/>
      <c r="C116" s="11"/>
      <c r="D116" s="11"/>
      <c r="E116" s="11"/>
      <c r="F116" s="11"/>
      <c r="G116" s="50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</row>
    <row r="117" spans="1:39" x14ac:dyDescent="0.2">
      <c r="A117" s="11"/>
      <c r="B117" s="11"/>
      <c r="C117" s="11"/>
      <c r="D117" s="11"/>
      <c r="E117" s="11"/>
      <c r="F117" s="11"/>
      <c r="G117" s="50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</row>
    <row r="118" spans="1:39" x14ac:dyDescent="0.2">
      <c r="A118" s="11"/>
      <c r="B118" s="11"/>
      <c r="C118" s="11"/>
      <c r="D118" s="11"/>
      <c r="E118" s="11"/>
      <c r="F118" s="11"/>
      <c r="G118" s="50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</row>
    <row r="119" spans="1:39" x14ac:dyDescent="0.2">
      <c r="A119" s="11"/>
      <c r="B119" s="11"/>
      <c r="C119" s="11"/>
      <c r="D119" s="11"/>
      <c r="E119" s="11"/>
      <c r="F119" s="11"/>
      <c r="G119" s="50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</row>
    <row r="120" spans="1:39" x14ac:dyDescent="0.2">
      <c r="A120" s="11"/>
      <c r="B120" s="11"/>
      <c r="C120" s="11"/>
      <c r="D120" s="11"/>
      <c r="E120" s="11"/>
      <c r="F120" s="11"/>
      <c r="G120" s="50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</row>
    <row r="121" spans="1:39" x14ac:dyDescent="0.2">
      <c r="A121" s="11"/>
      <c r="B121" s="11"/>
      <c r="C121" s="11"/>
      <c r="D121" s="11"/>
      <c r="E121" s="11"/>
      <c r="F121" s="11"/>
      <c r="G121" s="50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</row>
    <row r="122" spans="1:39" x14ac:dyDescent="0.2">
      <c r="A122" s="11"/>
      <c r="B122" s="11"/>
      <c r="C122" s="11"/>
      <c r="D122" s="11"/>
      <c r="E122" s="11"/>
      <c r="F122" s="11"/>
      <c r="G122" s="50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</row>
    <row r="123" spans="1:39" x14ac:dyDescent="0.2">
      <c r="A123" s="11"/>
      <c r="B123" s="11"/>
      <c r="C123" s="11"/>
      <c r="D123" s="11"/>
      <c r="E123" s="11"/>
      <c r="F123" s="11"/>
      <c r="G123" s="50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</row>
    <row r="124" spans="1:39" x14ac:dyDescent="0.2">
      <c r="A124" s="11"/>
      <c r="B124" s="11"/>
      <c r="C124" s="11"/>
      <c r="D124" s="11"/>
      <c r="E124" s="11"/>
      <c r="F124" s="11"/>
      <c r="G124" s="50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</row>
    <row r="125" spans="1:39" x14ac:dyDescent="0.2">
      <c r="A125" s="11"/>
      <c r="B125" s="11"/>
      <c r="C125" s="11"/>
      <c r="D125" s="11"/>
      <c r="E125" s="11"/>
      <c r="F125" s="11"/>
      <c r="G125" s="50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</row>
    <row r="126" spans="1:39" x14ac:dyDescent="0.2">
      <c r="A126" s="11"/>
      <c r="B126" s="11"/>
      <c r="C126" s="11"/>
      <c r="D126" s="11"/>
      <c r="E126" s="11"/>
      <c r="F126" s="11"/>
      <c r="G126" s="50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</row>
    <row r="127" spans="1:39" x14ac:dyDescent="0.2">
      <c r="A127" s="11"/>
      <c r="B127" s="11"/>
      <c r="C127" s="11"/>
      <c r="D127" s="11"/>
      <c r="E127" s="11"/>
      <c r="F127" s="11"/>
      <c r="G127" s="50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</row>
    <row r="128" spans="1:39" x14ac:dyDescent="0.2">
      <c r="A128" s="11"/>
      <c r="B128" s="11"/>
      <c r="C128" s="11"/>
      <c r="D128" s="11"/>
      <c r="E128" s="11"/>
      <c r="F128" s="11"/>
      <c r="G128" s="50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</row>
    <row r="129" spans="1:39" x14ac:dyDescent="0.2">
      <c r="A129" s="11"/>
      <c r="B129" s="11"/>
      <c r="C129" s="11"/>
      <c r="D129" s="11"/>
      <c r="E129" s="11"/>
      <c r="F129" s="11"/>
      <c r="G129" s="50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</row>
    <row r="130" spans="1:39" x14ac:dyDescent="0.2">
      <c r="A130" s="11"/>
      <c r="B130" s="11"/>
      <c r="C130" s="11"/>
      <c r="D130" s="11"/>
      <c r="E130" s="11"/>
      <c r="F130" s="11"/>
      <c r="G130" s="50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</row>
    <row r="131" spans="1:39" x14ac:dyDescent="0.2">
      <c r="A131" s="11"/>
      <c r="B131" s="11"/>
      <c r="C131" s="11"/>
      <c r="D131" s="11"/>
      <c r="E131" s="11"/>
      <c r="F131" s="11"/>
      <c r="G131" s="50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</row>
    <row r="132" spans="1:39" x14ac:dyDescent="0.2">
      <c r="A132" s="11"/>
      <c r="B132" s="11"/>
      <c r="C132" s="11"/>
      <c r="D132" s="11"/>
      <c r="E132" s="11"/>
      <c r="F132" s="11"/>
      <c r="G132" s="50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</row>
    <row r="133" spans="1:39" x14ac:dyDescent="0.2">
      <c r="A133" s="11"/>
      <c r="B133" s="11"/>
      <c r="C133" s="11"/>
      <c r="D133" s="11"/>
      <c r="E133" s="11"/>
      <c r="F133" s="11"/>
      <c r="G133" s="50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</row>
    <row r="134" spans="1:39" x14ac:dyDescent="0.2">
      <c r="A134" s="11"/>
      <c r="B134" s="11"/>
      <c r="C134" s="11"/>
      <c r="D134" s="11"/>
      <c r="E134" s="11"/>
      <c r="F134" s="11"/>
      <c r="G134" s="50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</row>
    <row r="135" spans="1:39" x14ac:dyDescent="0.2">
      <c r="A135" s="11"/>
      <c r="B135" s="11"/>
      <c r="C135" s="11"/>
      <c r="D135" s="11"/>
      <c r="E135" s="11"/>
      <c r="F135" s="11"/>
      <c r="G135" s="50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</row>
    <row r="136" spans="1:39" x14ac:dyDescent="0.2">
      <c r="A136" s="11"/>
      <c r="B136" s="11"/>
      <c r="C136" s="11"/>
      <c r="D136" s="11"/>
      <c r="E136" s="11"/>
      <c r="F136" s="11"/>
      <c r="G136" s="50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</row>
    <row r="137" spans="1:39" x14ac:dyDescent="0.2">
      <c r="A137" s="11"/>
      <c r="B137" s="11"/>
      <c r="C137" s="11"/>
      <c r="D137" s="11"/>
      <c r="E137" s="11"/>
      <c r="F137" s="11"/>
      <c r="G137" s="50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</row>
    <row r="138" spans="1:39" x14ac:dyDescent="0.2">
      <c r="A138" s="11"/>
      <c r="B138" s="11"/>
      <c r="C138" s="11"/>
      <c r="D138" s="11"/>
      <c r="E138" s="11"/>
      <c r="F138" s="11"/>
      <c r="G138" s="50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</row>
    <row r="139" spans="1:39" x14ac:dyDescent="0.2">
      <c r="A139" s="11"/>
      <c r="B139" s="11"/>
      <c r="C139" s="11"/>
      <c r="D139" s="11"/>
      <c r="E139" s="11"/>
      <c r="F139" s="11"/>
      <c r="G139" s="50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</row>
    <row r="140" spans="1:39" x14ac:dyDescent="0.2">
      <c r="A140" s="11"/>
      <c r="B140" s="11"/>
      <c r="C140" s="11"/>
      <c r="D140" s="11"/>
      <c r="E140" s="11"/>
      <c r="F140" s="11"/>
      <c r="G140" s="50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</row>
    <row r="141" spans="1:39" x14ac:dyDescent="0.2">
      <c r="A141" s="11"/>
      <c r="B141" s="11"/>
      <c r="C141" s="11"/>
      <c r="D141" s="11"/>
      <c r="E141" s="11"/>
      <c r="F141" s="11"/>
      <c r="G141" s="50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</row>
    <row r="142" spans="1:39" x14ac:dyDescent="0.2">
      <c r="A142" s="11"/>
      <c r="B142" s="11"/>
      <c r="C142" s="11"/>
      <c r="D142" s="11"/>
      <c r="E142" s="11"/>
      <c r="F142" s="11"/>
      <c r="G142" s="50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</row>
    <row r="143" spans="1:39" x14ac:dyDescent="0.2">
      <c r="A143" s="11"/>
      <c r="B143" s="11"/>
      <c r="C143" s="11"/>
      <c r="D143" s="11"/>
      <c r="E143" s="11"/>
      <c r="F143" s="11"/>
      <c r="G143" s="50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</row>
    <row r="144" spans="1:39" x14ac:dyDescent="0.2">
      <c r="A144" s="11"/>
      <c r="B144" s="11"/>
      <c r="C144" s="11"/>
      <c r="D144" s="11"/>
      <c r="E144" s="11"/>
      <c r="F144" s="11"/>
      <c r="G144" s="50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</row>
    <row r="145" spans="1:39" x14ac:dyDescent="0.2">
      <c r="A145" s="11"/>
      <c r="B145" s="11"/>
      <c r="C145" s="11"/>
      <c r="D145" s="11"/>
      <c r="E145" s="11"/>
      <c r="F145" s="11"/>
      <c r="G145" s="50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</row>
    <row r="146" spans="1:39" x14ac:dyDescent="0.2">
      <c r="A146" s="11"/>
      <c r="B146" s="11"/>
      <c r="C146" s="11"/>
      <c r="D146" s="11"/>
      <c r="E146" s="11"/>
      <c r="F146" s="11"/>
      <c r="G146" s="50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</row>
    <row r="147" spans="1:39" x14ac:dyDescent="0.2">
      <c r="A147" s="11"/>
      <c r="B147" s="11"/>
      <c r="C147" s="11"/>
      <c r="D147" s="11"/>
      <c r="E147" s="11"/>
      <c r="F147" s="11"/>
      <c r="G147" s="50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</row>
    <row r="148" spans="1:39" x14ac:dyDescent="0.2">
      <c r="A148" s="11"/>
      <c r="B148" s="11"/>
      <c r="C148" s="11"/>
      <c r="D148" s="11"/>
      <c r="E148" s="11"/>
      <c r="F148" s="11"/>
      <c r="G148" s="50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</row>
    <row r="149" spans="1:39" x14ac:dyDescent="0.2">
      <c r="A149" s="11"/>
      <c r="B149" s="11"/>
      <c r="C149" s="11"/>
      <c r="D149" s="11"/>
      <c r="E149" s="11"/>
      <c r="F149" s="11"/>
      <c r="G149" s="50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</row>
    <row r="150" spans="1:39" x14ac:dyDescent="0.2">
      <c r="A150" s="11"/>
      <c r="B150" s="11"/>
      <c r="C150" s="11"/>
      <c r="D150" s="11"/>
      <c r="E150" s="11"/>
      <c r="F150" s="11"/>
      <c r="G150" s="50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</row>
    <row r="151" spans="1:39" x14ac:dyDescent="0.2">
      <c r="A151" s="11"/>
      <c r="B151" s="11"/>
      <c r="C151" s="11"/>
      <c r="D151" s="11"/>
      <c r="E151" s="11"/>
      <c r="F151" s="11"/>
      <c r="G151" s="50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</row>
    <row r="152" spans="1:39" x14ac:dyDescent="0.2">
      <c r="A152" s="11"/>
      <c r="B152" s="11"/>
      <c r="C152" s="11"/>
      <c r="D152" s="11"/>
      <c r="E152" s="11"/>
      <c r="F152" s="11"/>
      <c r="G152" s="50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</row>
    <row r="153" spans="1:39" x14ac:dyDescent="0.2">
      <c r="A153" s="11"/>
      <c r="B153" s="11"/>
      <c r="C153" s="11"/>
      <c r="D153" s="11"/>
      <c r="E153" s="11"/>
      <c r="F153" s="11"/>
      <c r="G153" s="50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</row>
    <row r="154" spans="1:39" x14ac:dyDescent="0.2">
      <c r="A154" s="11"/>
      <c r="B154" s="11"/>
      <c r="C154" s="11"/>
      <c r="D154" s="11"/>
      <c r="E154" s="11"/>
      <c r="F154" s="11"/>
      <c r="G154" s="50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</row>
    <row r="155" spans="1:39" x14ac:dyDescent="0.2">
      <c r="A155" s="11"/>
      <c r="B155" s="11"/>
      <c r="C155" s="11"/>
      <c r="D155" s="11"/>
      <c r="E155" s="11"/>
      <c r="F155" s="11"/>
      <c r="G155" s="50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</row>
    <row r="156" spans="1:39" x14ac:dyDescent="0.2">
      <c r="A156" s="11"/>
      <c r="B156" s="11"/>
      <c r="C156" s="11"/>
      <c r="D156" s="11"/>
      <c r="E156" s="11"/>
      <c r="F156" s="11"/>
      <c r="G156" s="50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</row>
    <row r="157" spans="1:39" x14ac:dyDescent="0.2">
      <c r="A157" s="11"/>
      <c r="B157" s="11"/>
      <c r="C157" s="11"/>
      <c r="D157" s="11"/>
      <c r="E157" s="11"/>
      <c r="F157" s="11"/>
      <c r="G157" s="50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</row>
    <row r="158" spans="1:39" x14ac:dyDescent="0.2">
      <c r="A158" s="11"/>
      <c r="B158" s="11"/>
      <c r="C158" s="11"/>
      <c r="D158" s="11"/>
      <c r="E158" s="11"/>
      <c r="F158" s="11"/>
      <c r="G158" s="50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</row>
    <row r="159" spans="1:39" x14ac:dyDescent="0.2">
      <c r="A159" s="11"/>
      <c r="B159" s="11"/>
      <c r="C159" s="11"/>
      <c r="D159" s="11"/>
      <c r="E159" s="11"/>
      <c r="F159" s="11"/>
      <c r="G159" s="50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</row>
    <row r="160" spans="1:39" x14ac:dyDescent="0.2">
      <c r="A160" s="11"/>
      <c r="B160" s="11"/>
      <c r="C160" s="11"/>
      <c r="D160" s="11"/>
      <c r="E160" s="11"/>
      <c r="F160" s="11"/>
      <c r="G160" s="50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</row>
    <row r="161" spans="1:39" x14ac:dyDescent="0.2">
      <c r="A161" s="11"/>
      <c r="B161" s="11"/>
      <c r="C161" s="11"/>
      <c r="D161" s="11"/>
      <c r="E161" s="11"/>
      <c r="F161" s="11"/>
      <c r="G161" s="50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</row>
    <row r="162" spans="1:39" x14ac:dyDescent="0.2">
      <c r="A162" s="11"/>
      <c r="B162" s="11"/>
      <c r="C162" s="11"/>
      <c r="D162" s="11"/>
      <c r="E162" s="11"/>
      <c r="F162" s="11"/>
      <c r="G162" s="50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</row>
    <row r="163" spans="1:39" x14ac:dyDescent="0.2">
      <c r="A163" s="11"/>
      <c r="B163" s="11"/>
      <c r="C163" s="11"/>
      <c r="D163" s="11"/>
      <c r="E163" s="11"/>
      <c r="F163" s="11"/>
      <c r="G163" s="50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</row>
    <row r="164" spans="1:39" x14ac:dyDescent="0.2">
      <c r="A164" s="11"/>
      <c r="B164" s="11"/>
      <c r="C164" s="11"/>
      <c r="D164" s="11"/>
      <c r="E164" s="11"/>
      <c r="F164" s="11"/>
      <c r="G164" s="50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</row>
    <row r="165" spans="1:39" x14ac:dyDescent="0.2">
      <c r="A165" s="11"/>
      <c r="B165" s="11"/>
      <c r="C165" s="11"/>
      <c r="D165" s="11"/>
      <c r="E165" s="11"/>
      <c r="F165" s="11"/>
      <c r="G165" s="50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</row>
    <row r="166" spans="1:39" x14ac:dyDescent="0.2">
      <c r="A166" s="11"/>
      <c r="B166" s="11"/>
      <c r="C166" s="11"/>
      <c r="D166" s="11"/>
      <c r="E166" s="11"/>
      <c r="F166" s="11"/>
      <c r="G166" s="50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</row>
    <row r="167" spans="1:39" x14ac:dyDescent="0.2">
      <c r="A167" s="11"/>
      <c r="B167" s="11"/>
      <c r="C167" s="11"/>
      <c r="D167" s="11"/>
      <c r="E167" s="11"/>
      <c r="F167" s="11"/>
      <c r="G167" s="50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</row>
    <row r="168" spans="1:39" x14ac:dyDescent="0.2">
      <c r="A168" s="11"/>
      <c r="B168" s="11"/>
      <c r="C168" s="11"/>
      <c r="D168" s="11"/>
      <c r="E168" s="11"/>
      <c r="F168" s="11"/>
      <c r="G168" s="50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</row>
    <row r="169" spans="1:39" x14ac:dyDescent="0.2">
      <c r="A169" s="11"/>
      <c r="B169" s="11"/>
      <c r="C169" s="11"/>
      <c r="D169" s="11"/>
      <c r="E169" s="11"/>
      <c r="F169" s="11"/>
      <c r="G169" s="50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</row>
    <row r="170" spans="1:39" x14ac:dyDescent="0.2">
      <c r="A170" s="11"/>
      <c r="B170" s="11"/>
      <c r="C170" s="11"/>
      <c r="D170" s="11"/>
      <c r="E170" s="11"/>
      <c r="F170" s="11"/>
      <c r="G170" s="50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</row>
    <row r="171" spans="1:39" x14ac:dyDescent="0.2">
      <c r="A171" s="11"/>
      <c r="B171" s="11"/>
      <c r="C171" s="11"/>
      <c r="D171" s="11"/>
      <c r="E171" s="11"/>
      <c r="F171" s="11"/>
      <c r="G171" s="50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</row>
    <row r="172" spans="1:39" x14ac:dyDescent="0.2">
      <c r="A172" s="11"/>
      <c r="B172" s="11"/>
      <c r="C172" s="11"/>
      <c r="D172" s="11"/>
      <c r="E172" s="11"/>
      <c r="F172" s="11"/>
      <c r="G172" s="50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</row>
    <row r="173" spans="1:39" x14ac:dyDescent="0.2">
      <c r="A173" s="11"/>
      <c r="B173" s="11"/>
      <c r="C173" s="11"/>
      <c r="D173" s="11"/>
      <c r="E173" s="11"/>
      <c r="F173" s="11"/>
      <c r="G173" s="50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</row>
    <row r="174" spans="1:39" x14ac:dyDescent="0.2">
      <c r="A174" s="11"/>
      <c r="B174" s="11"/>
      <c r="C174" s="11"/>
      <c r="D174" s="11"/>
      <c r="E174" s="11"/>
      <c r="F174" s="11"/>
      <c r="G174" s="50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</row>
    <row r="175" spans="1:39" x14ac:dyDescent="0.2">
      <c r="A175" s="11"/>
      <c r="B175" s="11"/>
      <c r="C175" s="11"/>
      <c r="D175" s="11"/>
      <c r="E175" s="11"/>
      <c r="F175" s="11"/>
      <c r="G175" s="50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</row>
    <row r="176" spans="1:39" x14ac:dyDescent="0.2">
      <c r="A176" s="11"/>
      <c r="B176" s="11"/>
      <c r="C176" s="11"/>
      <c r="D176" s="11"/>
      <c r="E176" s="11"/>
      <c r="F176" s="11"/>
      <c r="G176" s="50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</row>
    <row r="177" spans="1:39" x14ac:dyDescent="0.2">
      <c r="A177" s="11"/>
      <c r="B177" s="11"/>
      <c r="C177" s="11"/>
      <c r="D177" s="11"/>
      <c r="E177" s="11"/>
      <c r="F177" s="11"/>
      <c r="G177" s="50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</row>
    <row r="178" spans="1:39" x14ac:dyDescent="0.2">
      <c r="A178" s="11"/>
      <c r="B178" s="11"/>
      <c r="C178" s="11"/>
      <c r="D178" s="11"/>
      <c r="E178" s="11"/>
      <c r="F178" s="11"/>
      <c r="G178" s="50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</row>
    <row r="179" spans="1:39" x14ac:dyDescent="0.2">
      <c r="A179" s="11"/>
      <c r="B179" s="11"/>
      <c r="C179" s="11"/>
      <c r="D179" s="11"/>
      <c r="E179" s="11"/>
      <c r="F179" s="11"/>
      <c r="G179" s="50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</row>
    <row r="180" spans="1:39" x14ac:dyDescent="0.2">
      <c r="A180" s="11"/>
      <c r="B180" s="11"/>
      <c r="C180" s="11"/>
      <c r="D180" s="11"/>
      <c r="E180" s="11"/>
      <c r="F180" s="11"/>
      <c r="G180" s="50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</row>
    <row r="181" spans="1:39" x14ac:dyDescent="0.2">
      <c r="A181" s="11"/>
      <c r="B181" s="11"/>
      <c r="C181" s="11"/>
      <c r="D181" s="11"/>
      <c r="E181" s="11"/>
      <c r="F181" s="11"/>
      <c r="G181" s="50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</row>
    <row r="182" spans="1:39" x14ac:dyDescent="0.2">
      <c r="A182" s="11"/>
      <c r="B182" s="11"/>
      <c r="C182" s="11"/>
      <c r="D182" s="11"/>
      <c r="E182" s="11"/>
      <c r="F182" s="11"/>
      <c r="G182" s="50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</row>
    <row r="183" spans="1:39" x14ac:dyDescent="0.2">
      <c r="A183" s="11"/>
      <c r="B183" s="11"/>
      <c r="C183" s="11"/>
      <c r="D183" s="11"/>
      <c r="E183" s="11"/>
      <c r="F183" s="11"/>
      <c r="G183" s="50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</row>
    <row r="184" spans="1:39" x14ac:dyDescent="0.2">
      <c r="A184" s="11"/>
      <c r="B184" s="11"/>
      <c r="C184" s="11"/>
      <c r="D184" s="11"/>
      <c r="E184" s="11"/>
      <c r="F184" s="11"/>
      <c r="G184" s="50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</row>
    <row r="185" spans="1:39" x14ac:dyDescent="0.2">
      <c r="A185" s="11"/>
      <c r="B185" s="11"/>
      <c r="C185" s="11"/>
      <c r="D185" s="11"/>
      <c r="E185" s="11"/>
      <c r="F185" s="11"/>
      <c r="G185" s="50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</row>
    <row r="186" spans="1:39" x14ac:dyDescent="0.2">
      <c r="A186" s="11"/>
      <c r="B186" s="11"/>
      <c r="C186" s="11"/>
      <c r="D186" s="11"/>
      <c r="E186" s="11"/>
      <c r="F186" s="11"/>
      <c r="G186" s="50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</row>
    <row r="187" spans="1:39" x14ac:dyDescent="0.2">
      <c r="A187" s="11"/>
      <c r="B187" s="11"/>
      <c r="C187" s="11"/>
      <c r="D187" s="11"/>
      <c r="E187" s="11"/>
      <c r="F187" s="11"/>
      <c r="G187" s="50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</row>
    <row r="188" spans="1:39" x14ac:dyDescent="0.2">
      <c r="A188" s="11"/>
      <c r="B188" s="11"/>
      <c r="C188" s="11"/>
      <c r="D188" s="11"/>
      <c r="E188" s="11"/>
      <c r="F188" s="11"/>
      <c r="G188" s="50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</row>
    <row r="189" spans="1:39" x14ac:dyDescent="0.2">
      <c r="A189" s="11"/>
      <c r="B189" s="11"/>
      <c r="C189" s="11"/>
      <c r="D189" s="11"/>
      <c r="E189" s="11"/>
      <c r="F189" s="11"/>
      <c r="G189" s="50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</row>
    <row r="190" spans="1:39" x14ac:dyDescent="0.2">
      <c r="A190" s="11"/>
      <c r="B190" s="11"/>
      <c r="C190" s="11"/>
      <c r="D190" s="11"/>
      <c r="E190" s="11"/>
      <c r="F190" s="11"/>
      <c r="G190" s="50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</row>
    <row r="191" spans="1:39" x14ac:dyDescent="0.2">
      <c r="A191" s="11"/>
      <c r="B191" s="11"/>
      <c r="C191" s="11"/>
      <c r="D191" s="11"/>
      <c r="E191" s="11"/>
      <c r="F191" s="11"/>
      <c r="G191" s="50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</row>
    <row r="192" spans="1:39" x14ac:dyDescent="0.2">
      <c r="A192" s="11"/>
      <c r="B192" s="11"/>
      <c r="C192" s="11"/>
      <c r="D192" s="11"/>
      <c r="E192" s="11"/>
      <c r="F192" s="11"/>
      <c r="G192" s="50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</row>
    <row r="193" spans="1:39" x14ac:dyDescent="0.2">
      <c r="A193" s="11"/>
      <c r="B193" s="11"/>
      <c r="C193" s="11"/>
      <c r="D193" s="11"/>
      <c r="E193" s="11"/>
      <c r="F193" s="11"/>
      <c r="G193" s="50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</row>
    <row r="194" spans="1:39" x14ac:dyDescent="0.2">
      <c r="A194" s="11"/>
      <c r="B194" s="11"/>
      <c r="C194" s="11"/>
      <c r="D194" s="11"/>
      <c r="E194" s="11"/>
      <c r="F194" s="11"/>
      <c r="G194" s="50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</row>
    <row r="195" spans="1:39" x14ac:dyDescent="0.2">
      <c r="A195" s="11"/>
      <c r="B195" s="11"/>
      <c r="C195" s="11"/>
      <c r="D195" s="11"/>
      <c r="E195" s="11"/>
      <c r="F195" s="11"/>
      <c r="G195" s="50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</row>
    <row r="196" spans="1:39" x14ac:dyDescent="0.2">
      <c r="A196" s="11"/>
      <c r="B196" s="11"/>
      <c r="C196" s="11"/>
      <c r="D196" s="11"/>
      <c r="E196" s="11"/>
      <c r="F196" s="11"/>
      <c r="G196" s="50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</row>
    <row r="197" spans="1:39" x14ac:dyDescent="0.2">
      <c r="A197" s="11"/>
      <c r="B197" s="11"/>
      <c r="C197" s="11"/>
      <c r="D197" s="11"/>
      <c r="E197" s="11"/>
      <c r="F197" s="11"/>
      <c r="G197" s="50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</row>
    <row r="198" spans="1:39" x14ac:dyDescent="0.2">
      <c r="A198" s="11"/>
      <c r="B198" s="11"/>
      <c r="C198" s="11"/>
      <c r="D198" s="11"/>
      <c r="E198" s="11"/>
      <c r="F198" s="11"/>
      <c r="G198" s="50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</row>
    <row r="199" spans="1:39" x14ac:dyDescent="0.2">
      <c r="A199" s="11"/>
      <c r="B199" s="11"/>
      <c r="C199" s="11"/>
      <c r="D199" s="11"/>
      <c r="E199" s="11"/>
      <c r="F199" s="11"/>
      <c r="G199" s="50"/>
    </row>
    <row r="200" spans="1:39" x14ac:dyDescent="0.2">
      <c r="A200" s="11"/>
      <c r="B200" s="11"/>
      <c r="C200" s="11"/>
      <c r="D200" s="11"/>
      <c r="E200" s="11"/>
      <c r="F200" s="11"/>
      <c r="G200" s="50"/>
    </row>
    <row r="201" spans="1:39" x14ac:dyDescent="0.2">
      <c r="A201" s="11"/>
      <c r="B201" s="11"/>
      <c r="C201" s="11"/>
      <c r="D201" s="11"/>
      <c r="E201" s="11"/>
      <c r="F201" s="11"/>
      <c r="G201" s="50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N53"/>
  <sheetViews>
    <sheetView topLeftCell="A4" workbookViewId="0">
      <selection activeCell="F26" sqref="F26"/>
    </sheetView>
  </sheetViews>
  <sheetFormatPr baseColWidth="10" defaultColWidth="8.83203125" defaultRowHeight="15" x14ac:dyDescent="0.2"/>
  <cols>
    <col min="1" max="1" width="48" customWidth="1"/>
    <col min="2" max="4" width="28" customWidth="1"/>
  </cols>
  <sheetData>
    <row r="1" spans="1:14" x14ac:dyDescent="0.2">
      <c r="A1" s="27" t="s">
        <v>8</v>
      </c>
      <c r="B1" s="25" t="s">
        <v>0</v>
      </c>
      <c r="C1" s="26" t="s">
        <v>31</v>
      </c>
      <c r="D1" s="26" t="s">
        <v>32</v>
      </c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x14ac:dyDescent="0.2">
      <c r="A2" s="11" t="s">
        <v>9</v>
      </c>
      <c r="B2" s="12">
        <f>'Input  &amp; results'!$D$5*12</f>
        <v>78000</v>
      </c>
      <c r="C2" s="12">
        <f>B2*'Input  &amp; results'!$E$7</f>
        <v>6240</v>
      </c>
      <c r="D2" s="12">
        <f>B2 + C2</f>
        <v>84240</v>
      </c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x14ac:dyDescent="0.2">
      <c r="A3" s="11" t="s">
        <v>10</v>
      </c>
      <c r="B3" s="12">
        <f>('Input  &amp; results'!$D$5-'Input  &amp; results'!$D$6)*12</f>
        <v>72000</v>
      </c>
      <c r="C3" s="12">
        <f>B3*'Input  &amp; results'!$E$7</f>
        <v>5760</v>
      </c>
      <c r="D3" s="12">
        <f>B3 + C3</f>
        <v>77760</v>
      </c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x14ac:dyDescent="0.2">
      <c r="A4" s="11" t="s">
        <v>11</v>
      </c>
      <c r="B4" s="12" cm="1">
        <f t="array" ref="B4">SUMPRODUCT(Werknemer!$C$2:$C$200,(B2&gt;Werknemer!$A$2:$A$200)*((B2&lt;Werknemer!$B$2:$B$200)*(B2-Werknemer!$A$2:$A$200)+(B2&gt;=Werknemer!$B$2:$B$200)*(Werknemer!$B$2:$B$200-Werknemer!$A$2:$A$200)))</f>
        <v>29147.594599999997</v>
      </c>
      <c r="C4" s="12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4" x14ac:dyDescent="0.2">
      <c r="A5" s="11" t="s">
        <v>12</v>
      </c>
      <c r="B5" s="12" cm="1">
        <f t="array" ref="B5">SUMPRODUCT(Werknemer!$C$2:$C$200,(B3&gt;Werknemer!$A$2:$A$200)*((B3&lt;Werknemer!$B$2:$B$200)*(B3-Werknemer!$A$2:$A$200)+(B3&gt;=Werknemer!$B$2:$B$200)*(Werknemer!$B$2:$B$200-Werknemer!$A$2:$A$200)))</f>
        <v>26618.399999999998</v>
      </c>
      <c r="C5" s="12"/>
      <c r="D5" s="12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spans="1:14" x14ac:dyDescent="0.2">
      <c r="A6" s="11" t="s">
        <v>13</v>
      </c>
      <c r="B6" s="19">
        <f>INDEX(Werknemer!$C$2:$C$200, MATCH(B2, Werknemer!$A$2:$A$200, 1))</f>
        <v>0.495</v>
      </c>
      <c r="C6" s="12"/>
      <c r="D6" s="12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 x14ac:dyDescent="0.2">
      <c r="A7" s="11" t="s">
        <v>14</v>
      </c>
      <c r="B7" s="19">
        <f>INDEX(Werknemer!$C$2:$C$200, MATCH(B3, Werknemer!$A$2:$A$200, 1))</f>
        <v>0.36969999999999997</v>
      </c>
      <c r="C7" s="12"/>
      <c r="D7" s="12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x14ac:dyDescent="0.2">
      <c r="A8" s="11" t="s">
        <v>43</v>
      </c>
      <c r="B8" s="12" cm="1">
        <f t="array" ref="B8">SUMPRODUCT(Werkgever!$C$2:$C$200,(D2&gt;Werkgever!$A$2:$A$200)*((D2&lt;Werkgever!$B$2:$B$200)*(D2-Werkgever!$A$2:$A$200)+(D2&gt;=Werkgever!$B$2:$B$200)*(Werkgever!$B$2:$B$200-Werkgever!$A$2:$A$200)))</f>
        <v>17690.399999999998</v>
      </c>
      <c r="C8" s="12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14" x14ac:dyDescent="0.2">
      <c r="A9" s="11" t="s">
        <v>44</v>
      </c>
      <c r="B9" s="12" cm="1">
        <f t="array" ref="B9">SUMPRODUCT(Werkgever!$D$2:$D$200,(D2&gt;Werkgever!$A$2:$A$200)*((D2&lt;Werkgever!$B$2:$B$200)*(D2-Werkgever!$A$2:$A$200)+(D2&gt;=Werkgever!$B$2:$B$200)*(Werkgever!$B$2:$B$200-Werkgever!$A$2:$A$200)))</f>
        <v>3790.7999999999997</v>
      </c>
      <c r="C9" s="12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pans="1:14" x14ac:dyDescent="0.2">
      <c r="A10" s="11" t="s">
        <v>15</v>
      </c>
      <c r="B10" s="12" cm="1">
        <f t="array" ref="B10">SUMPRODUCT(Werkgever!$C$2:$C$200,(D3&gt;Werkgever!$A$2:$A$200)*((D3&lt;Werkgever!$B$2:$B$200)*(D3-Werkgever!$A$2:$A$200)+(D3&gt;=Werkgever!$B$2:$B$200)*(Werkgever!$B$2:$B$200-Werkgever!$A$2:$A$200)))</f>
        <v>16329.599999999999</v>
      </c>
      <c r="C10" s="12"/>
      <c r="D10" s="12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14" x14ac:dyDescent="0.2">
      <c r="A11" s="11" t="s">
        <v>47</v>
      </c>
      <c r="B11" s="12" cm="1">
        <f t="array" ref="B11">SUMPRODUCT(Werkgever!$D$2:$D$200,(D3&gt;Werkgever!$A$2:$A$200)*((D3&lt;Werkgever!$B$2:$B$200)*(D3-Werkgever!$A$2:$A$200)+(D3&gt;=Werkgever!$B$2:$B$200)*(Werkgever!$B$2:$B$200-Werkgever!$A$2:$A$200)))</f>
        <v>3499.2</v>
      </c>
      <c r="C11" s="12"/>
      <c r="D11" s="12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14" ht="30" customHeight="1" x14ac:dyDescent="0.2">
      <c r="A12" s="11"/>
      <c r="B12" s="12"/>
      <c r="C12" s="12"/>
      <c r="D12" s="12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x14ac:dyDescent="0.2">
      <c r="A13" s="21" t="s">
        <v>16</v>
      </c>
      <c r="B13" s="24" t="s">
        <v>34</v>
      </c>
      <c r="C13" s="24" t="s">
        <v>33</v>
      </c>
      <c r="D13" s="24" t="s">
        <v>17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4" spans="1:14" x14ac:dyDescent="0.2">
      <c r="A14" s="11" t="s">
        <v>18</v>
      </c>
      <c r="B14" s="12">
        <f>'Input  &amp; results'!$D$5</f>
        <v>6500</v>
      </c>
      <c r="C14" s="12">
        <f>('Input  &amp; results'!$D$5-'Input  &amp; results'!$D$6)</f>
        <v>6000</v>
      </c>
      <c r="D14" s="12">
        <f t="shared" ref="D14:D18" si="0">C14-B14</f>
        <v>-500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x14ac:dyDescent="0.2">
      <c r="A15" s="11" t="s">
        <v>19</v>
      </c>
      <c r="B15" s="12">
        <f>(B2-B4)/12</f>
        <v>4071.0337833333338</v>
      </c>
      <c r="C15" s="12">
        <f>(B3-B5)/12</f>
        <v>3781.8000000000006</v>
      </c>
      <c r="D15" s="12">
        <f t="shared" si="0"/>
        <v>-289.23378333333312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x14ac:dyDescent="0.2">
      <c r="A16" s="11" t="s">
        <v>20</v>
      </c>
      <c r="B16" s="12">
        <f>C2</f>
        <v>6240</v>
      </c>
      <c r="C16" s="12">
        <f>C3</f>
        <v>5760</v>
      </c>
      <c r="D16" s="12">
        <f t="shared" si="0"/>
        <v>-480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</row>
    <row r="17" spans="1:14" x14ac:dyDescent="0.2">
      <c r="A17" s="11" t="s">
        <v>21</v>
      </c>
      <c r="B17" s="12">
        <f>B16*(1-'Input  &amp; results'!$E$8)</f>
        <v>3432.0000000000005</v>
      </c>
      <c r="C17" s="12">
        <f>C16*(1-'Input  &amp; results'!$E$8)</f>
        <v>3168.0000000000005</v>
      </c>
      <c r="D17" s="12">
        <f t="shared" si="0"/>
        <v>-264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</row>
    <row r="18" spans="1:14" x14ac:dyDescent="0.2">
      <c r="A18" s="11" t="s">
        <v>22</v>
      </c>
      <c r="B18" s="12" t="s">
        <v>23</v>
      </c>
      <c r="C18" s="12">
        <f>'Input  &amp; results'!$D$6</f>
        <v>500</v>
      </c>
      <c r="D18" s="12">
        <f t="shared" si="0"/>
        <v>500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</row>
    <row r="19" spans="1:14" x14ac:dyDescent="0.2">
      <c r="A19" s="11" t="s">
        <v>24</v>
      </c>
      <c r="B19" s="12">
        <f>B15 + B17/12</f>
        <v>4357.0337833333342</v>
      </c>
      <c r="C19" s="12">
        <f>C15 + C17/12 + C18</f>
        <v>4545.8000000000011</v>
      </c>
      <c r="D19" s="12">
        <f>C19-B19</f>
        <v>188.76621666666688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 x14ac:dyDescent="0.2">
      <c r="A20" s="11" t="s">
        <v>25</v>
      </c>
      <c r="B20" s="12">
        <f>B8/12</f>
        <v>1474.1999999999998</v>
      </c>
      <c r="C20" s="12">
        <f>B10/12</f>
        <v>1360.8</v>
      </c>
      <c r="D20" s="12">
        <f>C20-B20</f>
        <v>-113.39999999999986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</row>
    <row r="21" spans="1:14" x14ac:dyDescent="0.2">
      <c r="A21" s="11" t="s">
        <v>45</v>
      </c>
      <c r="B21" s="12">
        <f>B9/12</f>
        <v>315.89999999999998</v>
      </c>
      <c r="C21" s="12">
        <f>B11/12</f>
        <v>291.59999999999997</v>
      </c>
      <c r="D21" s="12">
        <f>C21-B21</f>
        <v>-24.300000000000011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pans="1:14" x14ac:dyDescent="0.2">
      <c r="A22" s="11" t="s">
        <v>26</v>
      </c>
      <c r="B22" s="12">
        <f>B14 + B20</f>
        <v>7974.2</v>
      </c>
      <c r="C22" s="12">
        <f>C14 + C20</f>
        <v>7360.8</v>
      </c>
      <c r="D22" s="12">
        <f>C22-B22</f>
        <v>-613.39999999999964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</row>
    <row r="23" spans="1:14" ht="31" customHeight="1" x14ac:dyDescent="0.2">
      <c r="A23" s="11"/>
      <c r="B23" s="12"/>
      <c r="C23" s="12"/>
      <c r="D23" s="12"/>
      <c r="E23" s="11"/>
      <c r="F23" s="11"/>
      <c r="G23" s="11"/>
      <c r="H23" s="11"/>
      <c r="I23" s="11"/>
      <c r="J23" s="11"/>
      <c r="K23" s="11"/>
      <c r="L23" s="11"/>
      <c r="M23" s="11"/>
      <c r="N23" s="11"/>
    </row>
    <row r="24" spans="1:14" x14ac:dyDescent="0.2">
      <c r="A24" s="22"/>
      <c r="B24" s="23" t="s">
        <v>28</v>
      </c>
      <c r="C24" s="23" t="s">
        <v>29</v>
      </c>
      <c r="D24" s="23" t="s">
        <v>30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</row>
    <row r="25" spans="1:14" x14ac:dyDescent="0.2">
      <c r="A25" s="28" t="s">
        <v>35</v>
      </c>
      <c r="B25" s="29">
        <f>C18</f>
        <v>500</v>
      </c>
      <c r="C25" s="29">
        <f>B25*12</f>
        <v>6000</v>
      </c>
      <c r="D25" s="30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 x14ac:dyDescent="0.2">
      <c r="A26" s="28"/>
      <c r="B26" s="29"/>
      <c r="C26" s="29"/>
      <c r="D26" s="30"/>
      <c r="E26" s="11"/>
      <c r="F26" s="11"/>
      <c r="G26" s="11"/>
      <c r="H26" s="11"/>
      <c r="I26" s="11"/>
      <c r="J26" s="11"/>
      <c r="K26" s="11"/>
      <c r="L26" s="11"/>
      <c r="M26" s="11"/>
      <c r="N26" s="11"/>
    </row>
    <row r="27" spans="1:14" x14ac:dyDescent="0.2">
      <c r="A27" s="36" t="s">
        <v>49</v>
      </c>
      <c r="B27" s="29"/>
      <c r="C27" s="29"/>
      <c r="D27" s="30"/>
      <c r="E27" s="11"/>
      <c r="F27" s="11"/>
      <c r="G27" s="11"/>
      <c r="H27" s="11"/>
      <c r="I27" s="11"/>
      <c r="J27" s="11"/>
      <c r="K27" s="11"/>
      <c r="L27" s="11"/>
      <c r="M27" s="11"/>
      <c r="N27" s="11"/>
    </row>
    <row r="28" spans="1:14" x14ac:dyDescent="0.2">
      <c r="A28" s="14" t="s">
        <v>36</v>
      </c>
      <c r="B28" s="15">
        <f>C19-B19</f>
        <v>188.76621666666688</v>
      </c>
      <c r="C28" s="15">
        <f>B28*12</f>
        <v>2265.1946000000025</v>
      </c>
      <c r="D28" s="16">
        <f>B28/B25</f>
        <v>0.37753243333333375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</row>
    <row r="29" spans="1:14" x14ac:dyDescent="0.2">
      <c r="A29" s="11" t="s">
        <v>37</v>
      </c>
      <c r="B29" s="12">
        <f>B20-C20</f>
        <v>113.39999999999986</v>
      </c>
      <c r="C29" s="12">
        <f t="shared" ref="C29" si="1">B29*12</f>
        <v>1360.7999999999984</v>
      </c>
      <c r="D29" s="13">
        <f>B29/B25</f>
        <v>0.22679999999999972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 x14ac:dyDescent="0.2">
      <c r="A30" s="7" t="s">
        <v>27</v>
      </c>
      <c r="B30" s="8">
        <f>B28+B29</f>
        <v>302.16621666666674</v>
      </c>
      <c r="C30" s="8">
        <f>B30*12</f>
        <v>3625.9946000000009</v>
      </c>
      <c r="D30" s="9">
        <f>B30/B25</f>
        <v>0.60433243333333353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</row>
    <row r="31" spans="1:14" s="20" customFormat="1" ht="16" x14ac:dyDescent="0.2">
      <c r="A31" s="17"/>
      <c r="B31" s="18"/>
      <c r="C31" s="18"/>
      <c r="D31" s="6"/>
    </row>
    <row r="32" spans="1:14" s="20" customFormat="1" ht="16" x14ac:dyDescent="0.2">
      <c r="A32" s="36" t="s">
        <v>40</v>
      </c>
      <c r="B32" s="18"/>
      <c r="C32" s="18"/>
      <c r="D32" s="6"/>
    </row>
    <row r="33" spans="1:14" s="20" customFormat="1" ht="16" x14ac:dyDescent="0.2">
      <c r="A33" s="11" t="s">
        <v>36</v>
      </c>
      <c r="B33" s="35">
        <f>B28</f>
        <v>188.76621666666688</v>
      </c>
      <c r="C33" s="35">
        <f>C28</f>
        <v>2265.1946000000025</v>
      </c>
      <c r="D33" s="6">
        <f>B33/B25</f>
        <v>0.37753243333333375</v>
      </c>
    </row>
    <row r="34" spans="1:14" s="20" customFormat="1" ht="16" x14ac:dyDescent="0.2">
      <c r="A34" s="11" t="s">
        <v>48</v>
      </c>
      <c r="B34" s="12">
        <f>B21-C21</f>
        <v>24.300000000000011</v>
      </c>
      <c r="C34" s="12">
        <f t="shared" ref="C34" si="2">B34*12</f>
        <v>291.60000000000014</v>
      </c>
      <c r="D34" s="6">
        <f>B34/B25</f>
        <v>4.8600000000000025E-2</v>
      </c>
    </row>
    <row r="35" spans="1:14" s="5" customFormat="1" ht="16" x14ac:dyDescent="0.2">
      <c r="A35" s="7" t="s">
        <v>27</v>
      </c>
      <c r="B35" s="33">
        <f>B33+B34</f>
        <v>213.06621666666689</v>
      </c>
      <c r="C35" s="33">
        <f>C33+C34</f>
        <v>2556.7946000000029</v>
      </c>
      <c r="D35" s="34">
        <f>B35/B25</f>
        <v>0.42613243333333378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</row>
    <row r="36" spans="1:14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 x14ac:dyDescent="0.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1:14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1:14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05C57-8F5D-0646-AC9C-667CAF86D27B}">
  <dimension ref="A1"/>
  <sheetViews>
    <sheetView workbookViewId="0">
      <selection activeCell="E34" sqref="E34"/>
    </sheetView>
  </sheetViews>
  <sheetFormatPr baseColWidth="10" defaultRowHeight="1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"/>
  <sheetViews>
    <sheetView workbookViewId="0">
      <selection activeCell="D38" sqref="D38"/>
    </sheetView>
  </sheetViews>
  <sheetFormatPr baseColWidth="10" defaultColWidth="8.83203125" defaultRowHeight="15" x14ac:dyDescent="0.2"/>
  <cols>
    <col min="1" max="2" width="24" customWidth="1"/>
    <col min="3" max="3" width="14" customWidth="1"/>
  </cols>
  <sheetData>
    <row r="1" spans="1:3" x14ac:dyDescent="0.2">
      <c r="A1" s="1" t="s">
        <v>4</v>
      </c>
      <c r="B1" s="1" t="s">
        <v>5</v>
      </c>
      <c r="C1" s="1" t="s">
        <v>6</v>
      </c>
    </row>
    <row r="2" spans="1:3" x14ac:dyDescent="0.2">
      <c r="A2" s="2">
        <v>0</v>
      </c>
      <c r="B2" s="2">
        <v>75518</v>
      </c>
      <c r="C2" s="3">
        <v>0.36969999999999997</v>
      </c>
    </row>
    <row r="3" spans="1:3" x14ac:dyDescent="0.2">
      <c r="A3" s="2">
        <v>75518</v>
      </c>
      <c r="B3" s="2">
        <v>1000000000</v>
      </c>
      <c r="C3" s="3">
        <v>0.495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5"/>
  <sheetViews>
    <sheetView workbookViewId="0">
      <selection activeCell="D3" sqref="D3"/>
    </sheetView>
  </sheetViews>
  <sheetFormatPr baseColWidth="10" defaultColWidth="8.83203125" defaultRowHeight="15" x14ac:dyDescent="0.2"/>
  <cols>
    <col min="1" max="2" width="24" customWidth="1"/>
    <col min="3" max="3" width="20" customWidth="1"/>
    <col min="4" max="4" width="22.33203125" bestFit="1" customWidth="1"/>
  </cols>
  <sheetData>
    <row r="1" spans="1:6" x14ac:dyDescent="0.2">
      <c r="A1" s="1" t="s">
        <v>4</v>
      </c>
      <c r="B1" s="1" t="s">
        <v>5</v>
      </c>
      <c r="C1" s="1" t="s">
        <v>7</v>
      </c>
      <c r="D1" s="1" t="s">
        <v>46</v>
      </c>
    </row>
    <row r="2" spans="1:6" x14ac:dyDescent="0.2">
      <c r="A2" s="2">
        <v>0</v>
      </c>
      <c r="B2" s="31">
        <v>1000000000</v>
      </c>
      <c r="C2" s="32">
        <v>0.21</v>
      </c>
      <c r="D2" s="32">
        <v>4.4999999999999998E-2</v>
      </c>
      <c r="E2" t="s">
        <v>41</v>
      </c>
    </row>
    <row r="3" spans="1:6" x14ac:dyDescent="0.2">
      <c r="A3" s="2"/>
      <c r="B3" s="31"/>
      <c r="E3" t="s">
        <v>42</v>
      </c>
    </row>
    <row r="5" spans="1:6" x14ac:dyDescent="0.2">
      <c r="F5" s="10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Input  &amp; results</vt:lpstr>
      <vt:lpstr>Calulation</vt:lpstr>
      <vt:lpstr>&gt;&gt;&gt;&gt;&gt;&gt;</vt:lpstr>
      <vt:lpstr>Werknemer</vt:lpstr>
      <vt:lpstr>Werkgever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Xander Koenen</cp:lastModifiedBy>
  <dcterms:created xsi:type="dcterms:W3CDTF">2025-10-10T11:49:06Z</dcterms:created>
  <dcterms:modified xsi:type="dcterms:W3CDTF">2026-01-29T09:59:34Z</dcterms:modified>
</cp:coreProperties>
</file>